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r. Ajay Kumar\Downloads\"/>
    </mc:Choice>
  </mc:AlternateContent>
  <xr:revisionPtr revIDLastSave="0" documentId="13_ncr:1_{9EB79E1C-EA7C-44AE-A591-AA21307B2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 3 years" sheetId="1" r:id="rId1"/>
    <sheet name="Supporting Information" sheetId="2" r:id="rId2"/>
    <sheet name="Career Profile" sheetId="3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D15" i="3"/>
  <c r="F38" i="3" s="1"/>
  <c r="D13" i="1"/>
  <c r="E50" i="3"/>
  <c r="G54" i="1"/>
  <c r="F54" i="1"/>
  <c r="E54" i="1"/>
  <c r="G87" i="1"/>
  <c r="E97" i="1"/>
  <c r="G85" i="1"/>
  <c r="F85" i="1"/>
  <c r="E85" i="1"/>
  <c r="E69" i="1"/>
  <c r="G69" i="1"/>
  <c r="F69" i="1"/>
  <c r="E65" i="1"/>
  <c r="G73" i="1"/>
  <c r="F73" i="1"/>
  <c r="E73" i="1"/>
  <c r="E82" i="1"/>
  <c r="E87" i="1"/>
  <c r="G82" i="1"/>
  <c r="F82" i="1"/>
  <c r="G106" i="1"/>
  <c r="F106" i="1"/>
  <c r="E106" i="1"/>
  <c r="G97" i="1"/>
  <c r="F97" i="1"/>
  <c r="G91" i="1"/>
  <c r="E91" i="1"/>
  <c r="F91" i="1"/>
  <c r="G94" i="1"/>
  <c r="F94" i="1"/>
  <c r="E94" i="1"/>
  <c r="F40" i="3" l="1"/>
  <c r="F39" i="3" s="1"/>
  <c r="F25" i="3"/>
  <c r="F44" i="3"/>
  <c r="F43" i="3" s="1"/>
  <c r="F29" i="3"/>
  <c r="F47" i="3"/>
  <c r="F46" i="3" s="1"/>
  <c r="F41" i="3" s="1"/>
  <c r="F49" i="3"/>
  <c r="F48" i="3" s="1"/>
  <c r="F37" i="3"/>
  <c r="F42" i="3"/>
  <c r="F36" i="3"/>
  <c r="F32" i="3"/>
  <c r="F28" i="3"/>
  <c r="F34" i="3"/>
  <c r="F26" i="3"/>
  <c r="F20" i="3"/>
  <c r="F19" i="3" s="1"/>
  <c r="G81" i="1"/>
  <c r="E64" i="1"/>
  <c r="F81" i="1"/>
  <c r="E81" i="1"/>
  <c r="E80" i="1" s="1"/>
  <c r="G47" i="1"/>
  <c r="F47" i="1"/>
  <c r="E47" i="1"/>
  <c r="G51" i="1"/>
  <c r="F51" i="1"/>
  <c r="E51" i="1"/>
  <c r="G49" i="1"/>
  <c r="F49" i="1"/>
  <c r="E49" i="1"/>
  <c r="G65" i="1"/>
  <c r="G64" i="1" s="1"/>
  <c r="F65" i="1"/>
  <c r="F64" i="1" s="1"/>
  <c r="E111" i="1"/>
  <c r="G43" i="1"/>
  <c r="F43" i="1"/>
  <c r="E43" i="1"/>
  <c r="E37" i="1"/>
  <c r="F37" i="1"/>
  <c r="G37" i="1"/>
  <c r="E34" i="1"/>
  <c r="F34" i="1"/>
  <c r="G34" i="1"/>
  <c r="G31" i="1"/>
  <c r="G28" i="1"/>
  <c r="G25" i="1"/>
  <c r="G22" i="1"/>
  <c r="G19" i="1"/>
  <c r="E19" i="1"/>
  <c r="E57" i="1"/>
  <c r="F57" i="1"/>
  <c r="G57" i="1"/>
  <c r="E60" i="1"/>
  <c r="F60" i="1"/>
  <c r="G60" i="1"/>
  <c r="F77" i="1"/>
  <c r="G77" i="1"/>
  <c r="G111" i="1"/>
  <c r="F111" i="1"/>
  <c r="E77" i="1"/>
  <c r="F27" i="3" l="1"/>
  <c r="F31" i="3"/>
  <c r="F35" i="3"/>
  <c r="F24" i="3"/>
  <c r="H111" i="1"/>
  <c r="G46" i="1"/>
  <c r="G45" i="1" s="1"/>
  <c r="E46" i="1"/>
  <c r="E45" i="1" s="1"/>
  <c r="F46" i="1"/>
  <c r="F45" i="1" s="1"/>
  <c r="G18" i="1"/>
  <c r="G17" i="1" s="1"/>
  <c r="D117" i="1"/>
  <c r="E103" i="1"/>
  <c r="E93" i="1" s="1"/>
  <c r="F30" i="3" l="1"/>
  <c r="F18" i="3"/>
  <c r="E90" i="1"/>
  <c r="F31" i="1"/>
  <c r="E31" i="1"/>
  <c r="E28" i="1"/>
  <c r="F28" i="1"/>
  <c r="E25" i="1"/>
  <c r="F19" i="1"/>
  <c r="F103" i="1"/>
  <c r="F93" i="1" s="1"/>
  <c r="G103" i="1"/>
  <c r="G93" i="1" s="1"/>
  <c r="G80" i="1"/>
  <c r="F87" i="1"/>
  <c r="F80" i="1" s="1"/>
  <c r="F25" i="1"/>
  <c r="F22" i="1"/>
  <c r="E22" i="1"/>
  <c r="F50" i="3" l="1"/>
  <c r="H80" i="1"/>
  <c r="G90" i="1"/>
  <c r="F90" i="1"/>
  <c r="E18" i="1"/>
  <c r="E17" i="1" s="1"/>
  <c r="F18" i="1"/>
  <c r="F17" i="1" s="1"/>
  <c r="H64" i="1"/>
  <c r="H57" i="1"/>
  <c r="H77" i="1"/>
  <c r="H60" i="1"/>
  <c r="H90" i="1" l="1"/>
  <c r="H17" i="1"/>
  <c r="H45" i="1"/>
  <c r="E117" i="1"/>
  <c r="G117" i="1"/>
  <c r="F117" i="1"/>
  <c r="H117" i="1" l="1"/>
</calcChain>
</file>

<file path=xl/sharedStrings.xml><?xml version="1.0" encoding="utf-8"?>
<sst xmlns="http://schemas.openxmlformats.org/spreadsheetml/2006/main" count="306" uniqueCount="259">
  <si>
    <t>S.N</t>
  </si>
  <si>
    <t>Academic/Research Activity</t>
  </si>
  <si>
    <t>Maximum Marks</t>
  </si>
  <si>
    <t>Calendar Year-wise Score by the Applicant</t>
  </si>
  <si>
    <t>1</t>
  </si>
  <si>
    <t>Publication / Patent / Book / Book Chapter</t>
  </si>
  <si>
    <t>(a) Journal Publications: (max. marks: 25)</t>
  </si>
  <si>
    <t>Scopus or any other UGC recognized Journal</t>
  </si>
  <si>
    <t>First/corresponding author: (max. marks: 2)</t>
  </si>
  <si>
    <t>Other author: (max. marks: 1)</t>
  </si>
  <si>
    <t>(c) Books authored: (max. marks: 5)</t>
  </si>
  <si>
    <t>(d) Citation: (max. marks: 5)</t>
  </si>
  <si>
    <t>2</t>
  </si>
  <si>
    <t>As PI with total sanctioned budget:</t>
  </si>
  <si>
    <r>
      <t xml:space="preserve">&lt;15 lakhs: (5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60 lakhs: (15 marks)</t>
    </r>
  </si>
  <si>
    <t xml:space="preserve">As Co-PI with sanctioned budget: </t>
  </si>
  <si>
    <t>3</t>
  </si>
  <si>
    <t>4</t>
  </si>
  <si>
    <t>5</t>
  </si>
  <si>
    <t>6</t>
  </si>
  <si>
    <t>Award/Recognition/Prizes/Fellowship</t>
  </si>
  <si>
    <t>7</t>
  </si>
  <si>
    <t>National/International Collaboration</t>
  </si>
  <si>
    <t>Teaching and Student Feedback</t>
  </si>
  <si>
    <t>Effective Score</t>
  </si>
  <si>
    <t>(b) Patent (excluding design patents and copyright): (max. marks: 10)</t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</si>
  <si>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received.)</t>
    </r>
    <r>
      <rPr>
        <b/>
        <sz val="11"/>
        <color theme="1"/>
        <rFont val="Aptos"/>
        <family val="2"/>
      </rPr>
      <t>: (max. marks: 15)</t>
    </r>
  </si>
  <si>
    <r>
      <t>(a) Extra mural Sponsored Research Grant sanctioned</t>
    </r>
    <r>
      <rPr>
        <sz val="11"/>
        <color theme="1"/>
        <rFont val="Aptos"/>
        <family val="2"/>
      </rPr>
      <t xml:space="preserve"> (In case of multi-Institutional projects, the amount for BIT can be considered as grant received.)</t>
    </r>
    <r>
      <rPr>
        <b/>
        <sz val="11"/>
        <color theme="1"/>
        <rFont val="Aptos"/>
        <family val="2"/>
      </rPr>
      <t xml:space="preserve">: (max. marks: 15) </t>
    </r>
  </si>
  <si>
    <r>
      <t xml:space="preserve">With No sanctioned budget: (3 marks);  </t>
    </r>
    <r>
      <rPr>
        <sz val="11"/>
        <color theme="1"/>
        <rFont val="Aptos Narrow"/>
        <family val="2"/>
      </rPr>
      <t>≤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Aptos"/>
        <family val="2"/>
      </rPr>
      <t xml:space="preserve">15 lakhs:( 5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 60 lakhs: (15 marks)</t>
    </r>
  </si>
  <si>
    <t>Ph.D. / Post-doc Supervision</t>
  </si>
  <si>
    <t>(a) Student Feedback (Average of SP and MO sessions): (max. marks: 7)</t>
  </si>
  <si>
    <t>As Dean, Director/In-Charge (Ext. Centres), HoD, CoE, Director (IQAC), Director / In-Charge (STEP), Director/In-charge (Polytechnic), Head of Sections: (6 marks)</t>
  </si>
  <si>
    <t>Associate Deans, Dy. CoE, Wardens, Assistant Wardens, Asst. CoE, Faculty Advisors of various Institute Clubs: (4 marks)</t>
  </si>
  <si>
    <t>FACULTY PERFORMANCE CALCULATION SHEET</t>
  </si>
  <si>
    <t xml:space="preserve"> TOTAL</t>
  </si>
  <si>
    <r>
      <t xml:space="preserve">Funding, Research Grant and Consultancy </t>
    </r>
    <r>
      <rPr>
        <b/>
        <sz val="12"/>
        <color theme="1"/>
        <rFont val="Aptos"/>
        <family val="2"/>
      </rPr>
      <t>(Grant Amount to be Reported as per Sanction Budget &amp; Year)</t>
    </r>
  </si>
  <si>
    <t>Members of Project Implementation Committee (PIC) of Departmental / Institute projects like, FIST, SAP, PURSE, MODROBs, etc. : (3 marks)</t>
  </si>
  <si>
    <t>Ph.D. awarded: (max. 8 marks)</t>
  </si>
  <si>
    <t xml:space="preserve">NOTE: </t>
  </si>
  <si>
    <t>&lt; 5 lakhs: (2 marks); Between 5 - 15 lakhs: (3 marks); &gt; 15 lakhs: (5 marks)</t>
  </si>
  <si>
    <t>Grant received in Ongoing Projects (sanctioned before 2023)</t>
  </si>
  <si>
    <t>As sole guide: (5 marks per degree awarded)</t>
  </si>
  <si>
    <t>As main guide under joint supervision: (3 marks per degree awarded)</t>
  </si>
  <si>
    <t>As co-guide/external guide under joint supervision: (2 marks per degree awarded)</t>
  </si>
  <si>
    <t>International (Abroad): (3 marks per event)</t>
  </si>
  <si>
    <t>International (within country): (2 marks per event)</t>
  </si>
  <si>
    <t>National: (1 mark per event)</t>
  </si>
  <si>
    <t>Below 20: (0 marks); 20 - 50 : (1 marks); 50 - 100 : (2 marks); 100 - 200 : (3 marks); 200 - 300 : (4 marks); More than 300: (5 marks)</t>
  </si>
  <si>
    <t xml:space="preserve">International publishers: (5 marks) </t>
  </si>
  <si>
    <t>National publishers: (3 marks)</t>
  </si>
  <si>
    <t>Chapter in Edited Book: (1 mark per chapter)</t>
  </si>
  <si>
    <t>Editor of Book by International Publisher: (2 marks)</t>
  </si>
  <si>
    <t>Editor of Book by National Publisher: (1 mark)</t>
  </si>
  <si>
    <t>Patent granted: (5 marks per patent)</t>
  </si>
  <si>
    <t>Patent published: (2 marks per patent)</t>
  </si>
  <si>
    <t>First/corresponding author: (2 marks per publication)</t>
  </si>
  <si>
    <t>First/corresponding author: (6 marks per publication)</t>
  </si>
  <si>
    <t>First/corresponding author: (8 marks per publication)</t>
  </si>
  <si>
    <t>International: (5 marks per award)</t>
  </si>
  <si>
    <t>National: (3 marks per award)</t>
  </si>
  <si>
    <t>International: (3 marks per collaboration)</t>
  </si>
  <si>
    <t>National: (2 marks per collaboration)</t>
  </si>
  <si>
    <t>(i) Development of Innovative pedagogy: (3 marks)</t>
  </si>
  <si>
    <t>(ii) Design of new curricula and courses: (2 per curricula/ course)</t>
  </si>
  <si>
    <t>Development of complete MOOCs 4 credit course: (5 marks per course)</t>
  </si>
  <si>
    <t>MOOCs per module/lecture: (1 marks per module)</t>
  </si>
  <si>
    <t>Course Coordinator for MOOCs: (2 marks per course)</t>
  </si>
  <si>
    <t>Development of e-Content of a complete course/e-book: (5 marks per course)</t>
  </si>
  <si>
    <t>Development of e-content of a course module: (1 mark per module)</t>
  </si>
  <si>
    <t>Above 4.0: (7 marks); 3.5 -- 3.99: (5 marks); 3.0 -- 3.49: (3 marks); 2.5 -- 2.99: (1 marks); Less than 2.5: (0 marks)</t>
  </si>
  <si>
    <t>Overall Score</t>
  </si>
  <si>
    <t>TOTAL NUMBER OF YEARS IN BIT AS FACULTY:</t>
  </si>
  <si>
    <t xml:space="preserve">Total Citation: </t>
  </si>
  <si>
    <t xml:space="preserve">h - Index: </t>
  </si>
  <si>
    <t>Total number of events organized as Coordinator/Convenor/Co-convenor/Organizing Secretary</t>
  </si>
  <si>
    <t xml:space="preserve">Total number of Awards / Recognition / Prizes / Fellowships after joining BIT </t>
  </si>
  <si>
    <t>Total Number of PhD supervised as main guide / sole guide</t>
  </si>
  <si>
    <t>Total Value</t>
  </si>
  <si>
    <t>Total Number of Publications in Web of Science (WoS) Journals</t>
  </si>
  <si>
    <t>Total Number of Publications in Scopus or any other UGC recognized Journal</t>
  </si>
  <si>
    <t>(iv) E-Content: (max. marks: 5)</t>
  </si>
  <si>
    <t>(i) Creation of ICT mediated Teaching Learning pedagogy and content and development of new and innovative courses and curricula (max. marks: 3)</t>
  </si>
  <si>
    <t>PhD Supervision:</t>
  </si>
  <si>
    <t>Funding, Research Grant and Consultancy:</t>
  </si>
  <si>
    <t xml:space="preserve">Institute-Level and Departmental Activities </t>
  </si>
  <si>
    <t xml:space="preserve">Institute-Level and Departmental Activities: </t>
  </si>
  <si>
    <t>Conference/Workshop/FDPs/Symposium Organized</t>
  </si>
  <si>
    <t>Startup registered / incubated: (3 marks)</t>
  </si>
  <si>
    <t>Prototype developed / Participation in recognized entrepreneurial events/competitions: (4 marks)</t>
  </si>
  <si>
    <t>(v)  Mentorship for Startups and Entrepreneurship: (max. marks: 5)</t>
  </si>
  <si>
    <t>(b) Digital Pedagogy Enhancement: ICT Tools, MOOCs, Course creation/revision and E-Content Development , and Student mentorship (max. marks: 5)</t>
  </si>
  <si>
    <t>(iii) MOOCs/ Course Creation or Revision: (max. marks: 5)</t>
  </si>
  <si>
    <t>New Course creation: (2 marks per course)</t>
  </si>
  <si>
    <t>Revising existing Course: (1 marks per course)</t>
  </si>
  <si>
    <t>Technology Commercialization: (5 marks)</t>
  </si>
  <si>
    <t>Mentored 1 startup/team: (1 marks); 2 or more startups/team: (2 marks)</t>
  </si>
  <si>
    <t>International: (2 marks per MoU)</t>
  </si>
  <si>
    <t>National: (1 marks per MoU)</t>
  </si>
  <si>
    <t>1 outcome: (2 marks); 2 or more outcomes: (4 marks)</t>
  </si>
  <si>
    <r>
      <t xml:space="preserve">(c) Other research collaborations with outcome </t>
    </r>
    <r>
      <rPr>
        <sz val="11"/>
        <color theme="1"/>
        <rFont val="Aptos"/>
        <family val="2"/>
      </rPr>
      <t>(Yearly outcomes from the same research collaboration will be counted for marking)</t>
    </r>
    <r>
      <rPr>
        <b/>
        <sz val="11"/>
        <color theme="1"/>
        <rFont val="Aptos"/>
        <family val="2"/>
      </rPr>
      <t>: (max. 5 marks)</t>
    </r>
  </si>
  <si>
    <r>
      <t>Capacity Building &amp; Mentoring</t>
    </r>
    <r>
      <rPr>
        <sz val="11"/>
        <color theme="1"/>
        <rFont val="Aptos"/>
        <family val="2"/>
      </rPr>
      <t xml:space="preserve"> – mentorship for startups, skill development, hackathons, and FDPs.</t>
    </r>
  </si>
  <si>
    <t>(a) MoU / Other agreements: (max. 5 marks)</t>
  </si>
  <si>
    <t>(i) MoU signed: (max. 2 marks)</t>
  </si>
  <si>
    <t>(ii) Outcomes and Deliverables of signed MoUs or other agreements: (max. 4 marks)</t>
  </si>
  <si>
    <t>Assessment Year</t>
  </si>
  <si>
    <t>Sanctioned Project title</t>
  </si>
  <si>
    <t>Project Code</t>
  </si>
  <si>
    <t>Sponsored Agency</t>
  </si>
  <si>
    <t>PI / Co-PI</t>
  </si>
  <si>
    <t>2. In case of multi-institutional projects, only the grants received by the faculty can be used for scoring. A supporting document must be endorsed by DRIE Office.</t>
  </si>
  <si>
    <t>Funds sanctioned</t>
  </si>
  <si>
    <t>Funds received</t>
  </si>
  <si>
    <t>Score Claimed</t>
  </si>
  <si>
    <t>Other author: (4 marks per publication)</t>
  </si>
  <si>
    <t>Other author: (3 marks per publication)</t>
  </si>
  <si>
    <t>Other author: (2 marks per publication)</t>
  </si>
  <si>
    <t>First/corresponding author: (4 marks per publication)</t>
  </si>
  <si>
    <t>Other author: (1 marks per publication)</t>
  </si>
  <si>
    <r>
      <t>1. Each PhD student will be counted only once</t>
    </r>
    <r>
      <rPr>
        <sz val="11"/>
        <color theme="1"/>
        <rFont val="Calibri"/>
        <family val="2"/>
        <scheme val="minor"/>
      </rPr>
      <t xml:space="preserve">—either as </t>
    </r>
    <r>
      <rPr>
        <i/>
        <sz val="11"/>
        <color theme="1"/>
        <rFont val="Calibri"/>
        <family val="2"/>
        <scheme val="minor"/>
      </rPr>
      <t>active/ongoing</t>
    </r>
    <r>
      <rPr>
        <sz val="11"/>
        <color theme="1"/>
        <rFont val="Calibri"/>
        <family val="2"/>
        <scheme val="minor"/>
      </rPr>
      <t xml:space="preserve"> or as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>.</t>
    </r>
  </si>
  <si>
    <r>
      <t>2. For students registered before 2023:</t>
    </r>
    <r>
      <rPr>
        <sz val="11"/>
        <color theme="1"/>
        <rFont val="Calibri"/>
        <family val="2"/>
        <scheme val="minor"/>
      </rPr>
      <t xml:space="preserve"> They will be counted only once as active/ongoing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 subsequent years.</t>
    </r>
  </si>
  <si>
    <r>
      <t>3. For students registered in 2023 or later:</t>
    </r>
    <r>
      <rPr>
        <sz val="11"/>
        <color theme="1"/>
        <rFont val="Calibri"/>
        <family val="2"/>
        <scheme val="minor"/>
      </rPr>
      <t xml:space="preserve"> They will be counted according to their </t>
    </r>
    <r>
      <rPr>
        <b/>
        <sz val="11"/>
        <color theme="1"/>
        <rFont val="Calibri"/>
        <family val="2"/>
        <scheme val="minor"/>
      </rPr>
      <t>year of registration</t>
    </r>
    <r>
      <rPr>
        <sz val="11"/>
        <color theme="1"/>
        <rFont val="Calibri"/>
        <family val="2"/>
        <scheme val="minor"/>
      </rPr>
      <t>.</t>
    </r>
  </si>
  <si>
    <r>
      <t>4. Once a student submits their thesis</t>
    </r>
    <r>
      <rPr>
        <sz val="11"/>
        <color theme="1"/>
        <rFont val="Calibri"/>
        <family val="2"/>
        <scheme val="minor"/>
      </rPr>
      <t xml:space="preserve">, they will be counted only under the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 xml:space="preserve"> category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an active PhD student during the 3-year assessment period.</t>
    </r>
  </si>
  <si>
    <r>
      <t>5. A student counted under the submitted category</t>
    </r>
    <r>
      <rPr>
        <sz val="11"/>
        <color theme="1"/>
        <rFont val="Calibri"/>
        <family val="2"/>
        <scheme val="minor"/>
      </rPr>
      <t xml:space="preserve"> will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counted again under the awarded category in the same year or in subsequent years.</t>
    </r>
  </si>
  <si>
    <t>Name of the PhD Student</t>
  </si>
  <si>
    <t>Registration Date</t>
  </si>
  <si>
    <t>Roll No.</t>
  </si>
  <si>
    <t>Guide / Co-guide / Joint guide</t>
  </si>
  <si>
    <t>Ongoing / Submitted / Awarded</t>
  </si>
  <si>
    <t>6. In case of Project students or Students with individual fellowships like NET-JRF, CSIR-SRF, DST INSPIRE FELLOWSHIP, ICMR-JRF, NFST, etc., or Post-doc with fellowship, Mention the name of the sponsored agency</t>
  </si>
  <si>
    <t>1. Faculty contributions to ongoing assignments may be counted in subsequent years. For example, if a faculty member serves as a Hostel Warden in 2023, 2024, and 2025, they will receive 4 marks for each of those years.</t>
  </si>
  <si>
    <t>Name of the Assignment</t>
  </si>
  <si>
    <t>Institute / Department</t>
  </si>
  <si>
    <t>Duties Performed</t>
  </si>
  <si>
    <t>Fellowship (IRS/ Self-financed / Sponsored / Project-funded / Self-project funded)</t>
  </si>
  <si>
    <t>Name of the MoU partner Organization</t>
  </si>
  <si>
    <t>Academic Institute / Research Institute / Industry</t>
  </si>
  <si>
    <t>MoU Signing date</t>
  </si>
  <si>
    <r>
      <rPr>
        <sz val="11"/>
        <color theme="1"/>
        <rFont val="Aptos"/>
        <family val="2"/>
      </rPr>
      <t xml:space="preserve">1. </t>
    </r>
    <r>
      <rPr>
        <b/>
        <sz val="11"/>
        <color theme="1"/>
        <rFont val="Aptos"/>
        <family val="2"/>
      </rPr>
      <t>Joint Research &amp; Innovation</t>
    </r>
    <r>
      <rPr>
        <sz val="11"/>
        <color theme="1"/>
        <rFont val="Aptos"/>
        <family val="2"/>
      </rPr>
      <t xml:space="preserve"> – collaborative projects, publications, patents, prototypes, and funded proposals.</t>
    </r>
  </si>
  <si>
    <r>
      <rPr>
        <sz val="11"/>
        <color theme="1"/>
        <rFont val="Aptos"/>
        <family val="2"/>
      </rPr>
      <t xml:space="preserve">2. </t>
    </r>
    <r>
      <rPr>
        <b/>
        <sz val="11"/>
        <color theme="1"/>
        <rFont val="Aptos"/>
        <family val="2"/>
      </rPr>
      <t>Academic Collaboration</t>
    </r>
    <r>
      <rPr>
        <sz val="11"/>
        <color theme="1"/>
        <rFont val="Aptos"/>
        <family val="2"/>
      </rPr>
      <t xml:space="preserve"> – curriculum development, joint courses, lectures, faculty/student exchange.</t>
    </r>
  </si>
  <si>
    <r>
      <rPr>
        <sz val="11"/>
        <color theme="1"/>
        <rFont val="Aptos"/>
        <family val="2"/>
      </rPr>
      <t xml:space="preserve">3. </t>
    </r>
    <r>
      <rPr>
        <b/>
        <sz val="11"/>
        <color theme="1"/>
        <rFont val="Aptos"/>
        <family val="2"/>
      </rPr>
      <t>Student Development</t>
    </r>
    <r>
      <rPr>
        <sz val="11"/>
        <color theme="1"/>
        <rFont val="Aptos"/>
        <family val="2"/>
      </rPr>
      <t xml:space="preserve"> – internships, training programs, industrial visits, and placement support.</t>
    </r>
  </si>
  <si>
    <r>
      <rPr>
        <sz val="11"/>
        <color theme="1"/>
        <rFont val="Aptos"/>
        <family val="2"/>
      </rPr>
      <t xml:space="preserve">4. </t>
    </r>
    <r>
      <rPr>
        <b/>
        <sz val="11"/>
        <color theme="1"/>
        <rFont val="Aptos"/>
        <family val="2"/>
      </rPr>
      <t xml:space="preserve">Capacity Building &amp; Mentoring – </t>
    </r>
    <r>
      <rPr>
        <sz val="11"/>
        <color theme="1"/>
        <rFont val="Aptos"/>
        <family val="2"/>
      </rPr>
      <t>mentorship for skill development, hackathons, and FDPs.</t>
    </r>
  </si>
  <si>
    <r>
      <rPr>
        <sz val="11"/>
        <color theme="1"/>
        <rFont val="Aptos"/>
        <family val="2"/>
      </rPr>
      <t xml:space="preserve">5. </t>
    </r>
    <r>
      <rPr>
        <b/>
        <sz val="11"/>
        <color theme="1"/>
        <rFont val="Aptos"/>
        <family val="2"/>
      </rPr>
      <t>Resource &amp; Knowledge Sharing</t>
    </r>
    <r>
      <rPr>
        <sz val="11"/>
        <color theme="1"/>
        <rFont val="Aptos"/>
        <family val="2"/>
      </rPr>
      <t xml:space="preserve"> – access to labs/equipment, shared facilities, seminars, workshops, and joint events.</t>
    </r>
  </si>
  <si>
    <t>Q1 Journal (WoS)</t>
  </si>
  <si>
    <t>Q2 Journal (WoS)</t>
  </si>
  <si>
    <t>Q3 Journal (WoS)</t>
  </si>
  <si>
    <t>Q4 Journal (WoS)</t>
  </si>
  <si>
    <t>As Organizing committee member: (max. 2 marks)</t>
  </si>
  <si>
    <t>As Coordinator/Convenor/Co-convenor/Organizing Secretary: (5 marks per event)</t>
  </si>
  <si>
    <t>Ph.D. submitted: (max. 5 marks)</t>
  </si>
  <si>
    <t>As co-guide/external guide under joint supervision: (1 marks per thesis submission)</t>
  </si>
  <si>
    <t>As main guide under joint supervision: (2 marks per thesis submission)</t>
  </si>
  <si>
    <t>As sole guide: (3 marks per thesis submission)</t>
  </si>
  <si>
    <t>Supervising active PhD. Students as Main guide: (2 marks per student)</t>
  </si>
  <si>
    <t>Students with individual fellowships like NET-JRF, CSIR-SRF, DST INSPIRE FELLOWSHIP, ICMR-JRF, NFST, etc. / Post-doc with fellowship: (3 marks per student)</t>
  </si>
  <si>
    <r>
      <t xml:space="preserve">Ph.D. pursuing </t>
    </r>
    <r>
      <rPr>
        <sz val="11"/>
        <color theme="1"/>
        <rFont val="Aptos"/>
        <family val="2"/>
      </rPr>
      <t>(PhD student must be recorded solely for the year of registration and excluded from later years)</t>
    </r>
    <r>
      <rPr>
        <b/>
        <sz val="11"/>
        <color theme="1"/>
        <rFont val="Aptos"/>
        <family val="2"/>
      </rPr>
      <t>: (max. 5 marks)</t>
    </r>
  </si>
  <si>
    <t>Supervising active PhD. Students as Co-guide or Joint guide: (1 student: (1 marks); 2 or more students: (2 marks))</t>
  </si>
  <si>
    <t>Members of Institute level committee: (1 committee: (1 mark); 2 committee: (2 marks); 3 or more committees:  3 marks)</t>
  </si>
  <si>
    <t>Departmental activities, like Lab Incharge, Course Coordinator, PhD Coordinator, Time-table Coordinator, NBA/NAAC Coordinator, etc.: (1 assignment: (2 marks); 2 or more assignments: (3 marks) )</t>
  </si>
  <si>
    <t>Publication / Patent / Book / Book Chapters:</t>
  </si>
  <si>
    <t>Q1 (WoS) Journal</t>
  </si>
  <si>
    <t>Sponsored Agency / Client Organization</t>
  </si>
  <si>
    <t>Type of Consultancy</t>
  </si>
  <si>
    <t>Other authors</t>
  </si>
  <si>
    <t>Sponsored Projects:</t>
  </si>
  <si>
    <t>Consultancy Projects:</t>
  </si>
  <si>
    <t>First / Corresponding author</t>
  </si>
  <si>
    <t>Q2 (WoS) Journal</t>
  </si>
  <si>
    <t>Q3 (WoS) Journal</t>
  </si>
  <si>
    <t>Q4 (WoS) Journal</t>
  </si>
  <si>
    <t>Scopus or other UGC Care Journals</t>
  </si>
  <si>
    <t>Publications:</t>
  </si>
  <si>
    <t>Patents:</t>
  </si>
  <si>
    <t>Title of the Patent</t>
  </si>
  <si>
    <t>Inventors</t>
  </si>
  <si>
    <t>Patent Number / Application Number</t>
  </si>
  <si>
    <t>Filing date</t>
  </si>
  <si>
    <t>Date of Publication</t>
  </si>
  <si>
    <t>Date of Grant (if any)</t>
  </si>
  <si>
    <t>Applicant Organization</t>
  </si>
  <si>
    <t>Status of the Patent</t>
  </si>
  <si>
    <t>Commercialization / Technology transfer (if Applicable)</t>
  </si>
  <si>
    <t>Field of Innovation</t>
  </si>
  <si>
    <t>Books / Book Chapters:</t>
  </si>
  <si>
    <t>Title of the Book</t>
  </si>
  <si>
    <t>Book / Book Chapter</t>
  </si>
  <si>
    <t>Authors / Editors</t>
  </si>
  <si>
    <t>Publisher and Place of Publication</t>
  </si>
  <si>
    <t>ISBN / ISSN</t>
  </si>
  <si>
    <t>Publisher type (National / Internationation)</t>
  </si>
  <si>
    <t>DOI</t>
  </si>
  <si>
    <t>Awards / Recognitions/Prizes/Fellowships:</t>
  </si>
  <si>
    <t>Name of the Award</t>
  </si>
  <si>
    <t>Awarding Organization / Body</t>
  </si>
  <si>
    <t>Level of Award (National / International / State / Institutional / Professional Society)</t>
  </si>
  <si>
    <t>Year of Award</t>
  </si>
  <si>
    <t>Category / Field of Recognition</t>
  </si>
  <si>
    <t>Type of Award (Individual / Team / Fellowship / Medal / Prize)</t>
  </si>
  <si>
    <t>Conferences / Workshops / FDPs / Symposiums Organized:</t>
  </si>
  <si>
    <t>Title of the Event</t>
  </si>
  <si>
    <t>Type of the Event (Conference / Workshop / FDP / Symposium)</t>
  </si>
  <si>
    <t>Date and Duration</t>
  </si>
  <si>
    <t>Organizing body / Department / Collaborating Agencies</t>
  </si>
  <si>
    <t>Role of the Faculty</t>
  </si>
  <si>
    <t>Level of the Event (International / National)</t>
  </si>
  <si>
    <t>(Name of the Journal, DoI/link)</t>
  </si>
  <si>
    <t>MoU signed and Possible Outcomes / Deliverables of a signed MoU or other agreements:</t>
  </si>
  <si>
    <t>Possible Outcomes under the following category can be considered for scoring:</t>
  </si>
  <si>
    <t>Outcomes / Deliverables</t>
  </si>
  <si>
    <t>If no outcome is achieved through the signed MoU / other agreement, mention "NO" in the Outcomes / Deliverables column.</t>
  </si>
  <si>
    <t>1. Add rows for entry, if required</t>
  </si>
  <si>
    <t>Invited lectures / Resource Person / Paper presentation in Conferences, FDPs, etc. / Full paper in Conference Proceedings:</t>
  </si>
  <si>
    <t>Invited lectures/ Resource Person/ paper presentation in Conferences, FDPs, etc./ full paper in conference Proceedings</t>
  </si>
  <si>
    <t>Title of the Talk / Session Delivered</t>
  </si>
  <si>
    <t>Type of the Engagement (Invited Lecture / Keynote / Resource Person / Expert talk)</t>
  </si>
  <si>
    <t>Event Name</t>
  </si>
  <si>
    <t>Organizing Institution / Department</t>
  </si>
  <si>
    <t>Date and Mode (Offline / Online)</t>
  </si>
  <si>
    <t>(c)  Book / Book Chapter: (max. marks: 10)</t>
  </si>
  <si>
    <t>(a) Publications: (max. marks: 30)</t>
  </si>
  <si>
    <t xml:space="preserve">Total number of Extra mural Sponsored projects as PI: </t>
  </si>
  <si>
    <t>NAME OF THE FACULTY:</t>
  </si>
  <si>
    <t>DEPARTMENT:</t>
  </si>
  <si>
    <t>HIGHEST DEGREE:</t>
  </si>
  <si>
    <t>EMP CODE:</t>
  </si>
  <si>
    <t>CENTRE:</t>
  </si>
  <si>
    <t>DATE OF JOINING BIT IN UGC RECOGNIZED FACULTY POSITION (in DD-MM-YYYY format):</t>
  </si>
  <si>
    <t>PRESENT DESIGNATION &amp; ACADEMIC LEVEL:</t>
  </si>
  <si>
    <t xml:space="preserve">Total number of Extra mural Sponsored projects as Co-PI: </t>
  </si>
  <si>
    <t>Total number of Invited lectures/ Resource Person/ paper presentation in Seminars/ Conferences/ full paper in conference Proceedings per year</t>
  </si>
  <si>
    <t>Total no. of outcomes from external collaborations</t>
  </si>
  <si>
    <t>VIDWAN ID:</t>
  </si>
  <si>
    <t>SCOPUS ID:</t>
  </si>
  <si>
    <t>DEPARTMENT &amp; CENTRE:</t>
  </si>
  <si>
    <t xml:space="preserve">Consultancy received by the Faculty Member (as individual): &lt; 15 lakhs: (5 marks);  Between 15 lakhs - 30 lakhs: (8 marks);  Between 30 lakhs - 60 lakhs: (10 marks); More than 60 lakhs: (15 marks) </t>
  </si>
  <si>
    <t>Handling Consultancy Projects Awarded to the Department (in the name of HoD): (max. marks: 2)</t>
  </si>
  <si>
    <t>Total number of Patents published</t>
  </si>
  <si>
    <t>Total number of Patents granted</t>
  </si>
  <si>
    <t>Total number of Books authored</t>
  </si>
  <si>
    <t>Total number of Book Chapters authored</t>
  </si>
  <si>
    <t>Total amount of Grant received as PI (in lakh) (In case of multi-Institutional projects, the amount received by the faculty for BIT can be considered as grant received)</t>
  </si>
  <si>
    <t>(a) Extra-mural Sponsored Projects:</t>
  </si>
  <si>
    <t>Total amount of Consultancy received by the Faculty Member (as individual): (in lakh)</t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</si>
  <si>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received)</t>
    </r>
    <r>
      <rPr>
        <b/>
        <sz val="11"/>
        <color theme="1"/>
        <rFont val="Aptos"/>
        <family val="2"/>
      </rPr>
      <t xml:space="preserve">: </t>
    </r>
  </si>
  <si>
    <t xml:space="preserve">Total number of Individual Consultancy Projects / Grants (in the name of the faculty: </t>
  </si>
  <si>
    <t>Total number of Departmental Consultancy Projects:</t>
  </si>
  <si>
    <t>Total number of PhD supervised as joint guide / Co-guide / External guide</t>
  </si>
  <si>
    <t>TOTAL</t>
  </si>
  <si>
    <t>GOOGLE SCHOLAR ID:</t>
  </si>
  <si>
    <t>ORCID ID:</t>
  </si>
  <si>
    <t>RESEARCHER ID (WoS):</t>
  </si>
  <si>
    <t xml:space="preserve">1. For WoS Quartile (Q) - ranking information: https://wos-journal.info/ </t>
  </si>
  <si>
    <t>2. Only those research and academic credentials achieved with BIT affiliation should be entered for performance evaluation.</t>
  </si>
  <si>
    <t>RESEARCH PERFORMANCE CALCULATION SHEET</t>
  </si>
  <si>
    <r>
      <t xml:space="preserve">Funding, Research Grant and Consultancy </t>
    </r>
    <r>
      <rPr>
        <b/>
        <sz val="12"/>
        <rFont val="Aptos"/>
        <family val="2"/>
      </rPr>
      <t>(with BIT affiliation)</t>
    </r>
    <r>
      <rPr>
        <b/>
        <sz val="12"/>
        <color theme="1"/>
        <rFont val="Aptos"/>
        <family val="2"/>
      </rPr>
      <t>(excluding Projects under  Seed Money Scheme, Institute or Department projects like, FIST, SAP, PURSE, MODROBs, etc.)</t>
    </r>
  </si>
  <si>
    <r>
      <t xml:space="preserve">Conference/Workshop/Symposium/FDPs Organized </t>
    </r>
    <r>
      <rPr>
        <b/>
        <sz val="12"/>
        <rFont val="Aptos"/>
        <family val="2"/>
      </rPr>
      <t>(at BIT)</t>
    </r>
  </si>
  <si>
    <r>
      <t xml:space="preserve">Ph.D. Supervision </t>
    </r>
    <r>
      <rPr>
        <b/>
        <sz val="12"/>
        <rFont val="Aptos"/>
        <family val="2"/>
      </rPr>
      <t>(with BIT affiliation)</t>
    </r>
  </si>
  <si>
    <r>
      <t xml:space="preserve">National/International Collaboration </t>
    </r>
    <r>
      <rPr>
        <b/>
        <sz val="12"/>
        <rFont val="Aptos"/>
        <family val="2"/>
      </rPr>
      <t>(with BIT affiliation)</t>
    </r>
  </si>
  <si>
    <r>
      <t xml:space="preserve">Invited lectures/ Resource Person/ paper presentation in Seminars/ Conferences/ full paper in conference Proceedings </t>
    </r>
    <r>
      <rPr>
        <b/>
        <sz val="12"/>
        <rFont val="Aptos"/>
        <family val="2"/>
      </rPr>
      <t>(with BIT affiliation)</t>
    </r>
  </si>
  <si>
    <t>3. Only the white-coloured cells under the Year columns are active for data entry, all other cells are locked.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</si>
</sst>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4009]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sz val="14"/>
      <color theme="1"/>
      <name val="Aptos"/>
      <family val="2"/>
    </font>
    <font>
      <b/>
      <sz val="18"/>
      <color theme="4"/>
      <name val="Aptos"/>
      <family val="2"/>
    </font>
    <font>
      <sz val="11"/>
      <color theme="1"/>
      <name val="Symbol"/>
      <family val="1"/>
      <charset val="2"/>
    </font>
    <font>
      <sz val="11"/>
      <color theme="1"/>
      <name val="Aptos Narrow"/>
      <family val="2"/>
    </font>
    <font>
      <b/>
      <u/>
      <sz val="16"/>
      <color theme="1"/>
      <name val="Aptos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8"/>
      <color rgb="FF0070C0"/>
      <name val="Aptos"/>
      <family val="2"/>
    </font>
    <font>
      <b/>
      <sz val="14"/>
      <color rgb="FF0000FF"/>
      <name val="Copperplate Gothic Bold"/>
      <family val="2"/>
    </font>
    <font>
      <b/>
      <sz val="16"/>
      <color rgb="FF0000FF"/>
      <name val="Copperplate Gothic Bold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Border="1"/>
    <xf numFmtId="0" fontId="5" fillId="0" borderId="5" xfId="0" applyFont="1" applyBorder="1"/>
    <xf numFmtId="0" fontId="5" fillId="2" borderId="1" xfId="0" applyFont="1" applyFill="1" applyBorder="1" applyAlignment="1">
      <alignment wrapText="1"/>
    </xf>
    <xf numFmtId="0" fontId="0" fillId="3" borderId="0" xfId="0" applyFill="1"/>
    <xf numFmtId="0" fontId="5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0" fontId="7" fillId="2" borderId="5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9" fillId="2" borderId="1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5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0" fontId="5" fillId="3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5" fillId="3" borderId="11" xfId="0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3" borderId="5" xfId="0" applyFont="1" applyFill="1" applyBorder="1"/>
    <xf numFmtId="0" fontId="5" fillId="3" borderId="1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vertical="top"/>
    </xf>
    <xf numFmtId="0" fontId="1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vertical="top" wrapText="1"/>
      <protection hidden="1"/>
    </xf>
    <xf numFmtId="37" fontId="5" fillId="3" borderId="1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wrapText="1"/>
    </xf>
    <xf numFmtId="1" fontId="9" fillId="3" borderId="12" xfId="0" applyNumberFormat="1" applyFont="1" applyFill="1" applyBorder="1" applyAlignment="1">
      <alignment horizontal="center" vertical="top" wrapText="1"/>
    </xf>
    <xf numFmtId="37" fontId="5" fillId="3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0" fillId="0" borderId="0" xfId="0" applyNumberFormat="1"/>
    <xf numFmtId="0" fontId="14" fillId="0" borderId="1" xfId="0" applyFont="1" applyBorder="1" applyAlignment="1" applyProtection="1">
      <alignment horizontal="center" vertical="center" wrapText="1"/>
      <protection hidden="1"/>
    </xf>
    <xf numFmtId="37" fontId="6" fillId="2" borderId="1" xfId="0" applyNumberFormat="1" applyFont="1" applyFill="1" applyBorder="1" applyAlignment="1">
      <alignment vertical="top" wrapText="1"/>
    </xf>
    <xf numFmtId="0" fontId="6" fillId="0" borderId="5" xfId="0" applyFont="1" applyBorder="1"/>
    <xf numFmtId="0" fontId="6" fillId="2" borderId="1" xfId="0" applyFont="1" applyFill="1" applyBorder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righ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5" fontId="21" fillId="0" borderId="14" xfId="0" applyNumberFormat="1" applyFont="1" applyBorder="1" applyAlignment="1" applyProtection="1">
      <alignment horizontal="center"/>
      <protection locked="0"/>
    </xf>
    <xf numFmtId="165" fontId="21" fillId="0" borderId="9" xfId="0" applyNumberFormat="1" applyFont="1" applyBorder="1" applyAlignment="1" applyProtection="1">
      <alignment horizontal="center"/>
      <protection locked="0"/>
    </xf>
    <xf numFmtId="165" fontId="21" fillId="0" borderId="10" xfId="0" applyNumberFormat="1" applyFont="1" applyBorder="1" applyAlignment="1" applyProtection="1">
      <alignment horizontal="center"/>
      <protection locked="0"/>
    </xf>
    <xf numFmtId="164" fontId="21" fillId="2" borderId="1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top" wrapText="1"/>
    </xf>
    <xf numFmtId="1" fontId="9" fillId="3" borderId="12" xfId="0" applyNumberFormat="1" applyFont="1" applyFill="1" applyBorder="1" applyAlignment="1">
      <alignment horizontal="center" vertical="top" wrapText="1"/>
    </xf>
    <xf numFmtId="1" fontId="9" fillId="3" borderId="13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" fontId="9" fillId="0" borderId="1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37" fontId="5" fillId="3" borderId="11" xfId="0" applyNumberFormat="1" applyFont="1" applyFill="1" applyBorder="1" applyAlignment="1" applyProtection="1">
      <alignment horizontal="right" vertical="top" wrapText="1"/>
      <protection locked="0"/>
    </xf>
    <xf numFmtId="37" fontId="5" fillId="3" borderId="13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164" fontId="21" fillId="2" borderId="14" xfId="0" applyNumberFormat="1" applyFont="1" applyFill="1" applyBorder="1" applyAlignment="1">
      <alignment horizontal="center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right" vertical="top"/>
      <protection hidden="1"/>
    </xf>
    <xf numFmtId="0" fontId="5" fillId="2" borderId="13" xfId="0" applyFont="1" applyFill="1" applyBorder="1" applyAlignment="1" applyProtection="1">
      <alignment horizontal="right" vertical="top"/>
      <protection hidden="1"/>
    </xf>
    <xf numFmtId="14" fontId="21" fillId="0" borderId="14" xfId="0" applyNumberFormat="1" applyFont="1" applyBorder="1" applyAlignment="1" applyProtection="1">
      <alignment horizontal="center"/>
      <protection locked="0"/>
    </xf>
    <xf numFmtId="14" fontId="21" fillId="0" borderId="9" xfId="0" applyNumberFormat="1" applyFont="1" applyBorder="1" applyAlignment="1" applyProtection="1">
      <alignment horizontal="center"/>
      <protection locked="0"/>
    </xf>
    <xf numFmtId="14" fontId="21" fillId="0" borderId="10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" fontId="9" fillId="0" borderId="11" xfId="0" applyNumberFormat="1" applyFont="1" applyBorder="1" applyAlignment="1">
      <alignment horizontal="center" vertical="top"/>
    </xf>
    <xf numFmtId="1" fontId="9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" fontId="9" fillId="0" borderId="13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2" fontId="9" fillId="0" borderId="12" xfId="0" applyNumberFormat="1" applyFont="1" applyBorder="1" applyAlignment="1">
      <alignment horizontal="center" vertical="top"/>
    </xf>
    <xf numFmtId="1" fontId="9" fillId="3" borderId="11" xfId="0" applyNumberFormat="1" applyFont="1" applyFill="1" applyBorder="1" applyAlignment="1">
      <alignment horizontal="center" vertical="top"/>
    </xf>
    <xf numFmtId="1" fontId="9" fillId="3" borderId="12" xfId="0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2" fillId="2" borderId="11" xfId="0" applyFont="1" applyFill="1" applyBorder="1" applyAlignment="1">
      <alignment horizontal="right" vertical="top"/>
    </xf>
    <xf numFmtId="0" fontId="22" fillId="2" borderId="13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5" fillId="2" borderId="13" xfId="0" applyFont="1" applyFill="1" applyBorder="1" applyAlignment="1">
      <alignment horizontal="right" vertical="top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1"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37"/>
  <sheetViews>
    <sheetView tabSelected="1" zoomScaleNormal="100" workbookViewId="0">
      <selection activeCell="E115" sqref="E115:E116"/>
    </sheetView>
  </sheetViews>
  <sheetFormatPr defaultRowHeight="15" x14ac:dyDescent="0.25"/>
  <cols>
    <col min="1" max="1" width="9.140625" style="1"/>
    <col min="2" max="2" width="5.140625" style="1" bestFit="1" customWidth="1"/>
    <col min="3" max="3" width="107.7109375" style="1" customWidth="1"/>
    <col min="4" max="4" width="19.28515625" style="1" customWidth="1"/>
    <col min="5" max="5" width="15" style="1" customWidth="1"/>
    <col min="6" max="6" width="14.5703125" style="1" customWidth="1"/>
    <col min="7" max="7" width="19.140625" style="1" customWidth="1"/>
    <col min="8" max="8" width="21.42578125" style="1" bestFit="1" customWidth="1"/>
    <col min="9" max="16384" width="9.140625" style="1"/>
  </cols>
  <sheetData>
    <row r="2" spans="2:8" ht="21" x14ac:dyDescent="0.35">
      <c r="F2" s="58"/>
    </row>
    <row r="3" spans="2:8" x14ac:dyDescent="0.25">
      <c r="B3" s="103" t="s">
        <v>33</v>
      </c>
      <c r="C3" s="104"/>
      <c r="D3" s="104"/>
      <c r="E3" s="104"/>
      <c r="F3" s="104"/>
      <c r="G3" s="104"/>
      <c r="H3" s="105"/>
    </row>
    <row r="4" spans="2:8" x14ac:dyDescent="0.25">
      <c r="B4" s="106"/>
      <c r="C4" s="107"/>
      <c r="D4" s="107"/>
      <c r="E4" s="107"/>
      <c r="F4" s="107"/>
      <c r="G4" s="107"/>
      <c r="H4" s="108"/>
    </row>
    <row r="5" spans="2:8" ht="24" x14ac:dyDescent="0.25">
      <c r="B5" s="84"/>
      <c r="C5" s="84"/>
      <c r="D5" s="84"/>
      <c r="E5" s="84"/>
      <c r="F5" s="84"/>
      <c r="G5" s="84"/>
      <c r="H5" s="84"/>
    </row>
    <row r="6" spans="2:8" ht="18.75" x14ac:dyDescent="0.25">
      <c r="B6" s="88" t="s">
        <v>220</v>
      </c>
      <c r="C6" s="88"/>
      <c r="D6" s="89"/>
      <c r="E6" s="89"/>
      <c r="F6" s="89"/>
      <c r="G6" s="89"/>
      <c r="H6" s="89"/>
    </row>
    <row r="7" spans="2:8" ht="18.75" x14ac:dyDescent="0.25">
      <c r="B7" s="88" t="s">
        <v>226</v>
      </c>
      <c r="C7" s="88"/>
      <c r="D7" s="89"/>
      <c r="E7" s="89"/>
      <c r="F7" s="89"/>
      <c r="G7" s="89"/>
      <c r="H7" s="89"/>
    </row>
    <row r="8" spans="2:8" ht="18.75" x14ac:dyDescent="0.25">
      <c r="B8" s="88" t="s">
        <v>221</v>
      </c>
      <c r="C8" s="88"/>
      <c r="D8" s="89"/>
      <c r="E8" s="89"/>
      <c r="F8" s="89"/>
      <c r="G8" s="89"/>
      <c r="H8" s="89"/>
    </row>
    <row r="9" spans="2:8" ht="18.75" x14ac:dyDescent="0.25">
      <c r="B9" s="88" t="s">
        <v>223</v>
      </c>
      <c r="C9" s="88"/>
      <c r="D9" s="89"/>
      <c r="E9" s="89"/>
      <c r="F9" s="89"/>
      <c r="G9" s="89"/>
      <c r="H9" s="89"/>
    </row>
    <row r="10" spans="2:8" ht="18.75" x14ac:dyDescent="0.25">
      <c r="B10" s="88" t="s">
        <v>222</v>
      </c>
      <c r="C10" s="88"/>
      <c r="D10" s="89"/>
      <c r="E10" s="89"/>
      <c r="F10" s="89"/>
      <c r="G10" s="89"/>
      <c r="H10" s="89"/>
    </row>
    <row r="11" spans="2:8" ht="18.75" x14ac:dyDescent="0.25">
      <c r="B11" s="88" t="s">
        <v>224</v>
      </c>
      <c r="C11" s="88"/>
      <c r="D11" s="89"/>
      <c r="E11" s="89"/>
      <c r="F11" s="89"/>
      <c r="G11" s="89"/>
      <c r="H11" s="89"/>
    </row>
    <row r="12" spans="2:8" customFormat="1" ht="20.25" x14ac:dyDescent="0.3">
      <c r="B12" s="88" t="s">
        <v>225</v>
      </c>
      <c r="C12" s="88"/>
      <c r="D12" s="90">
        <v>43983</v>
      </c>
      <c r="E12" s="91"/>
      <c r="F12" s="91"/>
      <c r="G12" s="91"/>
      <c r="H12" s="92"/>
    </row>
    <row r="13" spans="2:8" customFormat="1" ht="20.25" x14ac:dyDescent="0.25">
      <c r="B13" s="88" t="s">
        <v>71</v>
      </c>
      <c r="C13" s="88"/>
      <c r="D13" s="93">
        <f>YEARFRAC(D12, "09-12-2025")</f>
        <v>5.5222222222222221</v>
      </c>
      <c r="E13" s="93"/>
      <c r="F13" s="93"/>
      <c r="G13" s="93"/>
      <c r="H13" s="93"/>
    </row>
    <row r="15" spans="2:8" ht="15.75" x14ac:dyDescent="0.25">
      <c r="B15" s="118" t="s">
        <v>0</v>
      </c>
      <c r="C15" s="111" t="s">
        <v>1</v>
      </c>
      <c r="D15" s="109" t="s">
        <v>2</v>
      </c>
      <c r="E15" s="116" t="s">
        <v>3</v>
      </c>
      <c r="F15" s="116"/>
      <c r="G15" s="117"/>
      <c r="H15" s="109" t="s">
        <v>24</v>
      </c>
    </row>
    <row r="16" spans="2:8" ht="15.75" x14ac:dyDescent="0.25">
      <c r="B16" s="119"/>
      <c r="C16" s="112"/>
      <c r="D16" s="110"/>
      <c r="E16" s="60">
        <v>2023</v>
      </c>
      <c r="F16" s="31">
        <v>2024</v>
      </c>
      <c r="G16" s="31">
        <v>2025</v>
      </c>
      <c r="H16" s="110"/>
    </row>
    <row r="17" spans="2:8" s="46" customFormat="1" ht="24" x14ac:dyDescent="0.4">
      <c r="B17" s="85">
        <v>1</v>
      </c>
      <c r="C17" s="13" t="s">
        <v>5</v>
      </c>
      <c r="D17" s="97">
        <v>30</v>
      </c>
      <c r="E17" s="61">
        <f>MIN(($E$18+$E$34+$E$37+$E$43), 30)</f>
        <v>0</v>
      </c>
      <c r="F17" s="61">
        <f>MIN(($F$18+$F$34+$F$37+$F$43), 30)</f>
        <v>0</v>
      </c>
      <c r="G17" s="61">
        <f>MIN(($G$18+$G$34+$G$37+$G$43), 30)</f>
        <v>0</v>
      </c>
      <c r="H17" s="100">
        <f>($E$17+$F$17+$G$17)/3</f>
        <v>0</v>
      </c>
    </row>
    <row r="18" spans="2:8" x14ac:dyDescent="0.25">
      <c r="B18" s="86"/>
      <c r="C18" s="11" t="s">
        <v>6</v>
      </c>
      <c r="D18" s="98"/>
      <c r="E18" s="16">
        <f>MIN(($E$19+$E$22+$E$25+$E$28+$E$31),25)</f>
        <v>0</v>
      </c>
      <c r="F18" s="16">
        <f>MIN(($F$19+$F$22+$F$25+$F$28+$F$31),25)</f>
        <v>0</v>
      </c>
      <c r="G18" s="16">
        <f>MIN(($G$19+$G$22+$G$25+$G$28+$G$31),25)</f>
        <v>0</v>
      </c>
      <c r="H18" s="101"/>
    </row>
    <row r="19" spans="2:8" x14ac:dyDescent="0.25">
      <c r="B19" s="86"/>
      <c r="C19" s="8" t="s">
        <v>142</v>
      </c>
      <c r="D19" s="98"/>
      <c r="E19" s="62">
        <f>$E$20+$E$21</f>
        <v>0</v>
      </c>
      <c r="F19" s="62">
        <f>$F$20+$F$21</f>
        <v>0</v>
      </c>
      <c r="G19" s="62">
        <f>$G$20+$G$21</f>
        <v>0</v>
      </c>
      <c r="H19" s="101"/>
    </row>
    <row r="20" spans="2:8" x14ac:dyDescent="0.25">
      <c r="B20" s="86"/>
      <c r="C20" s="6" t="s">
        <v>57</v>
      </c>
      <c r="D20" s="98"/>
      <c r="E20" s="63">
        <v>0</v>
      </c>
      <c r="F20" s="63">
        <v>0</v>
      </c>
      <c r="G20" s="63">
        <v>0</v>
      </c>
      <c r="H20" s="101"/>
    </row>
    <row r="21" spans="2:8" x14ac:dyDescent="0.25">
      <c r="B21" s="86"/>
      <c r="C21" s="6" t="s">
        <v>113</v>
      </c>
      <c r="D21" s="98"/>
      <c r="E21" s="63">
        <v>0</v>
      </c>
      <c r="F21" s="63">
        <v>0</v>
      </c>
      <c r="G21" s="63">
        <v>0</v>
      </c>
      <c r="H21" s="101"/>
    </row>
    <row r="22" spans="2:8" x14ac:dyDescent="0.25">
      <c r="B22" s="86"/>
      <c r="C22" s="8" t="s">
        <v>143</v>
      </c>
      <c r="D22" s="98"/>
      <c r="E22" s="16">
        <f>$E$23+$E$24</f>
        <v>0</v>
      </c>
      <c r="F22" s="16">
        <f>$F$23+$F$24</f>
        <v>0</v>
      </c>
      <c r="G22" s="16">
        <f>$G$23+$G$24</f>
        <v>0</v>
      </c>
      <c r="H22" s="101"/>
    </row>
    <row r="23" spans="2:8" x14ac:dyDescent="0.25">
      <c r="B23" s="86"/>
      <c r="C23" s="6" t="s">
        <v>56</v>
      </c>
      <c r="D23" s="98"/>
      <c r="E23" s="63">
        <v>0</v>
      </c>
      <c r="F23" s="63">
        <v>0</v>
      </c>
      <c r="G23" s="63">
        <v>0</v>
      </c>
      <c r="H23" s="101"/>
    </row>
    <row r="24" spans="2:8" x14ac:dyDescent="0.25">
      <c r="B24" s="86"/>
      <c r="C24" s="6" t="s">
        <v>114</v>
      </c>
      <c r="D24" s="98"/>
      <c r="E24" s="63">
        <v>0</v>
      </c>
      <c r="F24" s="63">
        <v>0</v>
      </c>
      <c r="G24" s="63">
        <v>0</v>
      </c>
      <c r="H24" s="101"/>
    </row>
    <row r="25" spans="2:8" x14ac:dyDescent="0.25">
      <c r="B25" s="86"/>
      <c r="C25" s="8" t="s">
        <v>144</v>
      </c>
      <c r="D25" s="98"/>
      <c r="E25" s="16">
        <f>$E$26+$E$27</f>
        <v>0</v>
      </c>
      <c r="F25" s="16">
        <f>$F$26+$F$27</f>
        <v>0</v>
      </c>
      <c r="G25" s="16">
        <f>$G$26+$G$27</f>
        <v>0</v>
      </c>
      <c r="H25" s="101"/>
    </row>
    <row r="26" spans="2:8" x14ac:dyDescent="0.25">
      <c r="B26" s="86"/>
      <c r="C26" s="6" t="s">
        <v>116</v>
      </c>
      <c r="D26" s="98"/>
      <c r="E26" s="63">
        <v>0</v>
      </c>
      <c r="F26" s="63">
        <v>0</v>
      </c>
      <c r="G26" s="63">
        <v>0</v>
      </c>
      <c r="H26" s="101"/>
    </row>
    <row r="27" spans="2:8" x14ac:dyDescent="0.25">
      <c r="B27" s="86"/>
      <c r="C27" s="6" t="s">
        <v>115</v>
      </c>
      <c r="D27" s="98"/>
      <c r="E27" s="63">
        <v>0</v>
      </c>
      <c r="F27" s="63">
        <v>0</v>
      </c>
      <c r="G27" s="63">
        <v>0</v>
      </c>
      <c r="H27" s="101"/>
    </row>
    <row r="28" spans="2:8" x14ac:dyDescent="0.25">
      <c r="B28" s="86"/>
      <c r="C28" s="9" t="s">
        <v>145</v>
      </c>
      <c r="D28" s="98"/>
      <c r="E28" s="16">
        <f>$E$29+$E$30</f>
        <v>0</v>
      </c>
      <c r="F28" s="16">
        <f>$F$29+$F$30</f>
        <v>0</v>
      </c>
      <c r="G28" s="16">
        <f>$G$29+$G$30</f>
        <v>0</v>
      </c>
      <c r="H28" s="101"/>
    </row>
    <row r="29" spans="2:8" x14ac:dyDescent="0.25">
      <c r="B29" s="86"/>
      <c r="C29" s="6" t="s">
        <v>55</v>
      </c>
      <c r="D29" s="98"/>
      <c r="E29" s="63">
        <v>0</v>
      </c>
      <c r="F29" s="63">
        <v>0</v>
      </c>
      <c r="G29" s="63">
        <v>0</v>
      </c>
      <c r="H29" s="101"/>
    </row>
    <row r="30" spans="2:8" x14ac:dyDescent="0.25">
      <c r="B30" s="86"/>
      <c r="C30" s="6" t="s">
        <v>117</v>
      </c>
      <c r="D30" s="98"/>
      <c r="E30" s="63">
        <v>0</v>
      </c>
      <c r="F30" s="63">
        <v>0</v>
      </c>
      <c r="G30" s="63">
        <v>0</v>
      </c>
      <c r="H30" s="101"/>
    </row>
    <row r="31" spans="2:8" x14ac:dyDescent="0.25">
      <c r="B31" s="86"/>
      <c r="C31" s="9" t="s">
        <v>7</v>
      </c>
      <c r="D31" s="98"/>
      <c r="E31" s="16">
        <f>$E$32+$E$33</f>
        <v>0</v>
      </c>
      <c r="F31" s="16">
        <f>$F$32+$F$33</f>
        <v>0</v>
      </c>
      <c r="G31" s="16">
        <f>$G$32+$G$33</f>
        <v>0</v>
      </c>
      <c r="H31" s="101"/>
    </row>
    <row r="32" spans="2:8" x14ac:dyDescent="0.25">
      <c r="B32" s="86"/>
      <c r="C32" s="6" t="s">
        <v>8</v>
      </c>
      <c r="D32" s="98"/>
      <c r="E32" s="63">
        <v>0</v>
      </c>
      <c r="F32" s="63">
        <v>0</v>
      </c>
      <c r="G32" s="63">
        <v>0</v>
      </c>
      <c r="H32" s="101"/>
    </row>
    <row r="33" spans="2:9" x14ac:dyDescent="0.25">
      <c r="B33" s="86"/>
      <c r="C33" s="6" t="s">
        <v>9</v>
      </c>
      <c r="D33" s="98"/>
      <c r="E33" s="63">
        <v>0</v>
      </c>
      <c r="F33" s="63">
        <v>0</v>
      </c>
      <c r="G33" s="63">
        <v>0</v>
      </c>
      <c r="H33" s="101"/>
    </row>
    <row r="34" spans="2:9" x14ac:dyDescent="0.25">
      <c r="B34" s="86"/>
      <c r="C34" s="10" t="s">
        <v>25</v>
      </c>
      <c r="D34" s="98"/>
      <c r="E34" s="16">
        <f>MIN(($E$35+$E$36), 10)</f>
        <v>0</v>
      </c>
      <c r="F34" s="16">
        <f>MIN(($F$35+$F$36), 10)</f>
        <v>0</v>
      </c>
      <c r="G34" s="16">
        <f>MIN(($G$35+$G$36), 10)</f>
        <v>0</v>
      </c>
      <c r="H34" s="101"/>
    </row>
    <row r="35" spans="2:9" x14ac:dyDescent="0.25">
      <c r="B35" s="86"/>
      <c r="C35" s="6" t="s">
        <v>53</v>
      </c>
      <c r="D35" s="98"/>
      <c r="E35" s="63">
        <v>0</v>
      </c>
      <c r="F35" s="63">
        <v>0</v>
      </c>
      <c r="G35" s="63">
        <v>0</v>
      </c>
      <c r="H35" s="101"/>
    </row>
    <row r="36" spans="2:9" x14ac:dyDescent="0.25">
      <c r="B36" s="86"/>
      <c r="C36" s="6" t="s">
        <v>54</v>
      </c>
      <c r="D36" s="98"/>
      <c r="E36" s="63">
        <v>0</v>
      </c>
      <c r="F36" s="63">
        <v>0</v>
      </c>
      <c r="G36" s="63">
        <v>0</v>
      </c>
      <c r="H36" s="101"/>
    </row>
    <row r="37" spans="2:9" x14ac:dyDescent="0.25">
      <c r="B37" s="86"/>
      <c r="C37" s="10" t="s">
        <v>10</v>
      </c>
      <c r="D37" s="98"/>
      <c r="E37" s="16">
        <f>MIN(($E$38+$E$39+$E$40+$E$41+$E$42), 5)</f>
        <v>0</v>
      </c>
      <c r="F37" s="16">
        <f>MIN(($F$38+$F$39+$F$40+$F$41+$F$42), 5)</f>
        <v>0</v>
      </c>
      <c r="G37" s="16">
        <f>MIN(($G$38+$G$39+$G$40+$G$41+$G$42), 5)</f>
        <v>0</v>
      </c>
      <c r="H37" s="101"/>
    </row>
    <row r="38" spans="2:9" x14ac:dyDescent="0.25">
      <c r="B38" s="86"/>
      <c r="C38" s="6" t="s">
        <v>48</v>
      </c>
      <c r="D38" s="98"/>
      <c r="E38" s="63">
        <v>0</v>
      </c>
      <c r="F38" s="63">
        <v>0</v>
      </c>
      <c r="G38" s="63">
        <v>0</v>
      </c>
      <c r="H38" s="101"/>
    </row>
    <row r="39" spans="2:9" x14ac:dyDescent="0.25">
      <c r="B39" s="86"/>
      <c r="C39" s="6" t="s">
        <v>49</v>
      </c>
      <c r="D39" s="98"/>
      <c r="E39" s="63">
        <v>0</v>
      </c>
      <c r="F39" s="63">
        <v>0</v>
      </c>
      <c r="G39" s="63">
        <v>0</v>
      </c>
      <c r="H39" s="101"/>
    </row>
    <row r="40" spans="2:9" x14ac:dyDescent="0.25">
      <c r="B40" s="86"/>
      <c r="C40" s="6" t="s">
        <v>50</v>
      </c>
      <c r="D40" s="98"/>
      <c r="E40" s="63">
        <v>0</v>
      </c>
      <c r="F40" s="63">
        <v>0</v>
      </c>
      <c r="G40" s="63">
        <v>0</v>
      </c>
      <c r="H40" s="101"/>
    </row>
    <row r="41" spans="2:9" x14ac:dyDescent="0.25">
      <c r="B41" s="86"/>
      <c r="C41" s="6" t="s">
        <v>51</v>
      </c>
      <c r="D41" s="98"/>
      <c r="E41" s="63">
        <v>0</v>
      </c>
      <c r="F41" s="63">
        <v>0</v>
      </c>
      <c r="G41" s="63">
        <v>0</v>
      </c>
      <c r="H41" s="101"/>
    </row>
    <row r="42" spans="2:9" x14ac:dyDescent="0.25">
      <c r="B42" s="86"/>
      <c r="C42" s="6" t="s">
        <v>52</v>
      </c>
      <c r="D42" s="98"/>
      <c r="E42" s="63">
        <v>0</v>
      </c>
      <c r="F42" s="63">
        <v>0</v>
      </c>
      <c r="G42" s="63">
        <v>0</v>
      </c>
      <c r="H42" s="101"/>
    </row>
    <row r="43" spans="2:9" x14ac:dyDescent="0.25">
      <c r="B43" s="86"/>
      <c r="C43" s="10" t="s">
        <v>11</v>
      </c>
      <c r="D43" s="98"/>
      <c r="E43" s="16">
        <f>$E$44</f>
        <v>0</v>
      </c>
      <c r="F43" s="16">
        <f>$F$44</f>
        <v>0</v>
      </c>
      <c r="G43" s="16">
        <f>$G$44</f>
        <v>0</v>
      </c>
      <c r="H43" s="101"/>
    </row>
    <row r="44" spans="2:9" ht="30" x14ac:dyDescent="0.25">
      <c r="B44" s="86"/>
      <c r="C44" s="12" t="s">
        <v>47</v>
      </c>
      <c r="D44" s="98"/>
      <c r="E44" s="63">
        <v>0</v>
      </c>
      <c r="F44" s="63">
        <v>0</v>
      </c>
      <c r="G44" s="63">
        <v>0</v>
      </c>
      <c r="H44" s="101"/>
    </row>
    <row r="45" spans="2:9" s="46" customFormat="1" ht="39.75" x14ac:dyDescent="0.25">
      <c r="B45" s="85">
        <v>2</v>
      </c>
      <c r="C45" s="15" t="s">
        <v>35</v>
      </c>
      <c r="D45" s="97">
        <v>20</v>
      </c>
      <c r="E45" s="61">
        <f>MIN(($E$46+$E$54), 20)</f>
        <v>0</v>
      </c>
      <c r="F45" s="61">
        <f>MIN(($F$46+$F$54), 20)</f>
        <v>0</v>
      </c>
      <c r="G45" s="61">
        <f>MIN(($G$46+$G$54), 20)</f>
        <v>0</v>
      </c>
      <c r="H45" s="97">
        <f>MIN(($E$45+$F$45+$G$45), 20)</f>
        <v>0</v>
      </c>
    </row>
    <row r="46" spans="2:9" ht="30" x14ac:dyDescent="0.25">
      <c r="B46" s="86"/>
      <c r="C46" s="16" t="s">
        <v>27</v>
      </c>
      <c r="D46" s="98"/>
      <c r="E46" s="16">
        <f>MIN(($E$47+$E$49+$E$51), 15)</f>
        <v>0</v>
      </c>
      <c r="F46" s="16">
        <f>MIN(($F$47+$F$49+$F$51), 15)</f>
        <v>0</v>
      </c>
      <c r="G46" s="16">
        <f>MIN(($G$47+$G$49+$G$51), 15)</f>
        <v>0</v>
      </c>
      <c r="H46" s="98"/>
    </row>
    <row r="47" spans="2:9" x14ac:dyDescent="0.25">
      <c r="B47" s="86"/>
      <c r="C47" s="14" t="s">
        <v>13</v>
      </c>
      <c r="D47" s="98"/>
      <c r="E47" s="16">
        <f>$E$48</f>
        <v>0</v>
      </c>
      <c r="F47" s="16">
        <f>$F$48</f>
        <v>0</v>
      </c>
      <c r="G47" s="16">
        <f>$G$48</f>
        <v>0</v>
      </c>
      <c r="H47" s="98"/>
    </row>
    <row r="48" spans="2:9" ht="30" x14ac:dyDescent="0.25">
      <c r="B48" s="86"/>
      <c r="C48" s="6" t="s">
        <v>14</v>
      </c>
      <c r="D48" s="98"/>
      <c r="E48" s="63">
        <v>0</v>
      </c>
      <c r="F48" s="63">
        <v>0</v>
      </c>
      <c r="G48" s="63">
        <v>0</v>
      </c>
      <c r="H48" s="98"/>
      <c r="I48" s="64"/>
    </row>
    <row r="49" spans="2:9" x14ac:dyDescent="0.25">
      <c r="B49" s="86"/>
      <c r="C49" s="4" t="s">
        <v>40</v>
      </c>
      <c r="D49" s="98"/>
      <c r="E49" s="16">
        <f>$E$50</f>
        <v>0</v>
      </c>
      <c r="F49" s="16">
        <f>$F$50</f>
        <v>0</v>
      </c>
      <c r="G49" s="16">
        <f>$G$50</f>
        <v>0</v>
      </c>
      <c r="H49" s="98"/>
      <c r="I49" s="64"/>
    </row>
    <row r="50" spans="2:9" x14ac:dyDescent="0.25">
      <c r="B50" s="86"/>
      <c r="C50" s="6" t="s">
        <v>39</v>
      </c>
      <c r="D50" s="98"/>
      <c r="E50" s="63">
        <v>0</v>
      </c>
      <c r="F50" s="63">
        <v>0</v>
      </c>
      <c r="G50" s="63">
        <v>0</v>
      </c>
      <c r="H50" s="98"/>
      <c r="I50" s="64"/>
    </row>
    <row r="51" spans="2:9" x14ac:dyDescent="0.25">
      <c r="B51" s="86"/>
      <c r="C51" s="4" t="s">
        <v>15</v>
      </c>
      <c r="D51" s="98"/>
      <c r="E51" s="16">
        <f>$E$52+$E$53</f>
        <v>0</v>
      </c>
      <c r="F51" s="16">
        <f>$F$52+$F$53</f>
        <v>0</v>
      </c>
      <c r="G51" s="16">
        <f>$G$52+$G$53</f>
        <v>0</v>
      </c>
      <c r="H51" s="98"/>
    </row>
    <row r="52" spans="2:9" ht="30" x14ac:dyDescent="0.25">
      <c r="B52" s="86"/>
      <c r="C52" s="6" t="s">
        <v>28</v>
      </c>
      <c r="D52" s="98"/>
      <c r="E52" s="63">
        <v>0</v>
      </c>
      <c r="F52" s="63">
        <v>0</v>
      </c>
      <c r="G52" s="63">
        <v>0</v>
      </c>
      <c r="H52" s="98"/>
    </row>
    <row r="53" spans="2:9" ht="30" x14ac:dyDescent="0.25">
      <c r="B53" s="86"/>
      <c r="C53" s="6" t="s">
        <v>36</v>
      </c>
      <c r="D53" s="98"/>
      <c r="E53" s="63">
        <v>0</v>
      </c>
      <c r="F53" s="63">
        <v>0</v>
      </c>
      <c r="G53" s="63">
        <v>0</v>
      </c>
      <c r="H53" s="98"/>
    </row>
    <row r="54" spans="2:9" ht="30" x14ac:dyDescent="0.25">
      <c r="B54" s="86"/>
      <c r="C54" s="11" t="s">
        <v>26</v>
      </c>
      <c r="D54" s="98"/>
      <c r="E54" s="75">
        <f>MIN($E$55+$E$56, 15)</f>
        <v>0</v>
      </c>
      <c r="F54" s="75">
        <f>MIN($F$55+$F$56, 15)</f>
        <v>0</v>
      </c>
      <c r="G54" s="75">
        <f>MIN($G$55+$G$56, 15)</f>
        <v>0</v>
      </c>
      <c r="H54" s="98"/>
    </row>
    <row r="55" spans="2:9" ht="30" x14ac:dyDescent="0.25">
      <c r="B55" s="86"/>
      <c r="C55" s="6" t="s">
        <v>233</v>
      </c>
      <c r="D55" s="98"/>
      <c r="E55" s="63">
        <v>0</v>
      </c>
      <c r="F55" s="63">
        <v>0</v>
      </c>
      <c r="G55" s="63">
        <v>0</v>
      </c>
      <c r="H55" s="98"/>
    </row>
    <row r="56" spans="2:9" s="45" customFormat="1" x14ac:dyDescent="0.25">
      <c r="B56" s="87"/>
      <c r="C56" s="6" t="s">
        <v>234</v>
      </c>
      <c r="D56" s="99"/>
      <c r="E56" s="63">
        <v>0</v>
      </c>
      <c r="F56" s="63">
        <v>0</v>
      </c>
      <c r="G56" s="63">
        <v>0</v>
      </c>
      <c r="H56" s="99"/>
    </row>
    <row r="57" spans="2:9" ht="24" x14ac:dyDescent="0.4">
      <c r="B57" s="85">
        <v>3</v>
      </c>
      <c r="C57" s="18" t="s">
        <v>86</v>
      </c>
      <c r="D57" s="97">
        <v>5</v>
      </c>
      <c r="E57" s="61">
        <f>MIN(($E$58+$E$59), 5)</f>
        <v>0</v>
      </c>
      <c r="F57" s="61">
        <f>MIN(($F$58+$F$59), 5)</f>
        <v>0</v>
      </c>
      <c r="G57" s="61">
        <f>MIN(($G$58+$G$59), 5)</f>
        <v>0</v>
      </c>
      <c r="H57" s="97">
        <f>MIN(($E$57+$F$57+$G$57), 5)</f>
        <v>0</v>
      </c>
    </row>
    <row r="58" spans="2:9" x14ac:dyDescent="0.25">
      <c r="B58" s="86"/>
      <c r="C58" s="6" t="s">
        <v>147</v>
      </c>
      <c r="D58" s="113"/>
      <c r="E58" s="63">
        <v>0</v>
      </c>
      <c r="F58" s="63">
        <v>0</v>
      </c>
      <c r="G58" s="63">
        <v>0</v>
      </c>
      <c r="H58" s="98"/>
    </row>
    <row r="59" spans="2:9" x14ac:dyDescent="0.25">
      <c r="B59" s="87"/>
      <c r="C59" s="6" t="s">
        <v>146</v>
      </c>
      <c r="D59" s="114"/>
      <c r="E59" s="63">
        <v>0</v>
      </c>
      <c r="F59" s="63">
        <v>0</v>
      </c>
      <c r="G59" s="63">
        <v>0</v>
      </c>
      <c r="H59" s="99"/>
    </row>
    <row r="60" spans="2:9" ht="48" x14ac:dyDescent="0.25">
      <c r="B60" s="85">
        <v>4</v>
      </c>
      <c r="C60" s="19" t="s">
        <v>211</v>
      </c>
      <c r="D60" s="100">
        <v>5</v>
      </c>
      <c r="E60" s="61">
        <f>MIN(($E$61+$E$62+$E$63), 5)</f>
        <v>0</v>
      </c>
      <c r="F60" s="61">
        <f>MIN(($F$61+$F$62+$F$63), 5)</f>
        <v>0</v>
      </c>
      <c r="G60" s="61">
        <f>MIN(($G$61+$G$62+$G$63), 5)</f>
        <v>0</v>
      </c>
      <c r="H60" s="100">
        <f>($E$60+$F$60+$G$60)/3</f>
        <v>0</v>
      </c>
    </row>
    <row r="61" spans="2:9" x14ac:dyDescent="0.25">
      <c r="B61" s="86"/>
      <c r="C61" s="6" t="s">
        <v>44</v>
      </c>
      <c r="D61" s="101"/>
      <c r="E61" s="63">
        <v>0</v>
      </c>
      <c r="F61" s="63">
        <v>0</v>
      </c>
      <c r="G61" s="63">
        <v>0</v>
      </c>
      <c r="H61" s="101"/>
    </row>
    <row r="62" spans="2:9" x14ac:dyDescent="0.25">
      <c r="B62" s="86"/>
      <c r="C62" s="6" t="s">
        <v>45</v>
      </c>
      <c r="D62" s="101"/>
      <c r="E62" s="63">
        <v>0</v>
      </c>
      <c r="F62" s="63">
        <v>0</v>
      </c>
      <c r="G62" s="63">
        <v>0</v>
      </c>
      <c r="H62" s="101"/>
    </row>
    <row r="63" spans="2:9" x14ac:dyDescent="0.25">
      <c r="B63" s="87"/>
      <c r="C63" s="6" t="s">
        <v>46</v>
      </c>
      <c r="D63" s="102"/>
      <c r="E63" s="63">
        <v>0</v>
      </c>
      <c r="F63" s="63">
        <v>0</v>
      </c>
      <c r="G63" s="63">
        <v>0</v>
      </c>
      <c r="H63" s="102"/>
    </row>
    <row r="64" spans="2:9" ht="24" x14ac:dyDescent="0.4">
      <c r="B64" s="85">
        <v>5</v>
      </c>
      <c r="C64" s="18" t="s">
        <v>29</v>
      </c>
      <c r="D64" s="97">
        <v>10</v>
      </c>
      <c r="E64" s="61">
        <f>MIN(($E$65+$E$69+$E$73), 10)</f>
        <v>0</v>
      </c>
      <c r="F64" s="61">
        <f>MIN(($F$65+$F$69+$F$73), 10)</f>
        <v>0</v>
      </c>
      <c r="G64" s="61">
        <f>MIN(($G$65+$G$69+$G$73), 10)</f>
        <v>0</v>
      </c>
      <c r="H64" s="97">
        <f>MIN(($E$64+$F$64+$G$64), 10)</f>
        <v>0</v>
      </c>
    </row>
    <row r="65" spans="2:8" x14ac:dyDescent="0.25">
      <c r="B65" s="86"/>
      <c r="C65" s="21" t="s">
        <v>37</v>
      </c>
      <c r="D65" s="98"/>
      <c r="E65" s="16">
        <f>MIN(($E$66+$E$67+$E$68), 8)</f>
        <v>0</v>
      </c>
      <c r="F65" s="16">
        <f>MIN(($F$66+$F$67+$F$68),8)</f>
        <v>0</v>
      </c>
      <c r="G65" s="16">
        <f>MIN(($G$66+$G$67+$G$68),8)</f>
        <v>0</v>
      </c>
      <c r="H65" s="98"/>
    </row>
    <row r="66" spans="2:8" x14ac:dyDescent="0.25">
      <c r="B66" s="86"/>
      <c r="C66" s="6" t="s">
        <v>41</v>
      </c>
      <c r="D66" s="98"/>
      <c r="E66" s="63">
        <v>0</v>
      </c>
      <c r="F66" s="63">
        <v>0</v>
      </c>
      <c r="G66" s="63">
        <v>0</v>
      </c>
      <c r="H66" s="98"/>
    </row>
    <row r="67" spans="2:8" x14ac:dyDescent="0.25">
      <c r="B67" s="86"/>
      <c r="C67" s="6" t="s">
        <v>42</v>
      </c>
      <c r="D67" s="98"/>
      <c r="E67" s="63">
        <v>0</v>
      </c>
      <c r="F67" s="63">
        <v>0</v>
      </c>
      <c r="G67" s="63">
        <v>0</v>
      </c>
      <c r="H67" s="98"/>
    </row>
    <row r="68" spans="2:8" x14ac:dyDescent="0.25">
      <c r="B68" s="86"/>
      <c r="C68" s="6" t="s">
        <v>43</v>
      </c>
      <c r="D68" s="98"/>
      <c r="E68" s="63">
        <v>0</v>
      </c>
      <c r="F68" s="63">
        <v>0</v>
      </c>
      <c r="G68" s="63">
        <v>0</v>
      </c>
      <c r="H68" s="98"/>
    </row>
    <row r="69" spans="2:8" x14ac:dyDescent="0.25">
      <c r="B69" s="86"/>
      <c r="C69" s="22" t="s">
        <v>148</v>
      </c>
      <c r="D69" s="98"/>
      <c r="E69" s="16">
        <f>MIN(($E$70+$E$71+$E$72), 5)</f>
        <v>0</v>
      </c>
      <c r="F69" s="16">
        <f>MIN(($F$70+$F$71+$F$72), 5)</f>
        <v>0</v>
      </c>
      <c r="G69" s="16">
        <f>MIN(($G$70+$G$71+$G$72), 5)</f>
        <v>0</v>
      </c>
      <c r="H69" s="98"/>
    </row>
    <row r="70" spans="2:8" x14ac:dyDescent="0.25">
      <c r="B70" s="86"/>
      <c r="C70" s="6" t="s">
        <v>151</v>
      </c>
      <c r="D70" s="98"/>
      <c r="E70" s="63">
        <v>0</v>
      </c>
      <c r="F70" s="63">
        <v>0</v>
      </c>
      <c r="G70" s="63">
        <v>0</v>
      </c>
      <c r="H70" s="98"/>
    </row>
    <row r="71" spans="2:8" x14ac:dyDescent="0.25">
      <c r="B71" s="86"/>
      <c r="C71" s="6" t="s">
        <v>150</v>
      </c>
      <c r="D71" s="98"/>
      <c r="E71" s="63">
        <v>0</v>
      </c>
      <c r="F71" s="63">
        <v>0</v>
      </c>
      <c r="G71" s="63">
        <v>0</v>
      </c>
      <c r="H71" s="98"/>
    </row>
    <row r="72" spans="2:8" x14ac:dyDescent="0.25">
      <c r="B72" s="86"/>
      <c r="C72" s="6" t="s">
        <v>149</v>
      </c>
      <c r="D72" s="98"/>
      <c r="E72" s="63">
        <v>0</v>
      </c>
      <c r="F72" s="63">
        <v>0</v>
      </c>
      <c r="G72" s="63">
        <v>0</v>
      </c>
      <c r="H72" s="98"/>
    </row>
    <row r="73" spans="2:8" s="45" customFormat="1" ht="30" x14ac:dyDescent="0.25">
      <c r="B73" s="86"/>
      <c r="C73" s="22" t="s">
        <v>154</v>
      </c>
      <c r="D73" s="98"/>
      <c r="E73" s="16">
        <f>MIN(($E$74+$E$75+$E$76),5)</f>
        <v>0</v>
      </c>
      <c r="F73" s="16">
        <f>MIN(($F$74+$F$75+$F$76),5)</f>
        <v>0</v>
      </c>
      <c r="G73" s="16">
        <f>MIN(($G$74+$G$75+$G$76),5)</f>
        <v>0</v>
      </c>
      <c r="H73" s="98"/>
    </row>
    <row r="74" spans="2:8" ht="30" x14ac:dyDescent="0.25">
      <c r="B74" s="86"/>
      <c r="C74" s="20" t="s">
        <v>153</v>
      </c>
      <c r="D74" s="98"/>
      <c r="E74" s="63">
        <v>0</v>
      </c>
      <c r="F74" s="63">
        <v>0</v>
      </c>
      <c r="G74" s="63">
        <v>0</v>
      </c>
      <c r="H74" s="98"/>
    </row>
    <row r="75" spans="2:8" x14ac:dyDescent="0.25">
      <c r="B75" s="86"/>
      <c r="C75" s="20" t="s">
        <v>152</v>
      </c>
      <c r="D75" s="98"/>
      <c r="E75" s="63">
        <v>0</v>
      </c>
      <c r="F75" s="63">
        <v>0</v>
      </c>
      <c r="G75" s="63">
        <v>0</v>
      </c>
      <c r="H75" s="98"/>
    </row>
    <row r="76" spans="2:8" x14ac:dyDescent="0.25">
      <c r="B76" s="87"/>
      <c r="C76" s="20" t="s">
        <v>155</v>
      </c>
      <c r="D76" s="99"/>
      <c r="E76" s="63">
        <v>0</v>
      </c>
      <c r="F76" s="63">
        <v>0</v>
      </c>
      <c r="G76" s="63">
        <v>0</v>
      </c>
      <c r="H76" s="99"/>
    </row>
    <row r="77" spans="2:8" ht="24" x14ac:dyDescent="0.4">
      <c r="B77" s="85">
        <v>6</v>
      </c>
      <c r="C77" s="23" t="s">
        <v>20</v>
      </c>
      <c r="D77" s="100">
        <v>5</v>
      </c>
      <c r="E77" s="61">
        <f>MIN(($E$78+$E$79), 5)</f>
        <v>0</v>
      </c>
      <c r="F77" s="61">
        <f>MIN(($F$78+$F$79), 5)</f>
        <v>0</v>
      </c>
      <c r="G77" s="61">
        <f>MIN(($G$78+$G$79), 5)</f>
        <v>0</v>
      </c>
      <c r="H77" s="97">
        <f>MIN(($E$77+$F$77+$G$77), 5)</f>
        <v>0</v>
      </c>
    </row>
    <row r="78" spans="2:8" x14ac:dyDescent="0.25">
      <c r="B78" s="86"/>
      <c r="C78" s="6" t="s">
        <v>58</v>
      </c>
      <c r="D78" s="101"/>
      <c r="E78" s="63">
        <v>0</v>
      </c>
      <c r="F78" s="63">
        <v>0</v>
      </c>
      <c r="G78" s="63">
        <v>0</v>
      </c>
      <c r="H78" s="98"/>
    </row>
    <row r="79" spans="2:8" x14ac:dyDescent="0.25">
      <c r="B79" s="87"/>
      <c r="C79" s="6" t="s">
        <v>59</v>
      </c>
      <c r="D79" s="102"/>
      <c r="E79" s="63">
        <v>0</v>
      </c>
      <c r="F79" s="63">
        <v>0</v>
      </c>
      <c r="G79" s="63">
        <v>0</v>
      </c>
      <c r="H79" s="99"/>
    </row>
    <row r="80" spans="2:8" ht="24" x14ac:dyDescent="0.4">
      <c r="B80" s="85">
        <v>7</v>
      </c>
      <c r="C80" s="18" t="s">
        <v>22</v>
      </c>
      <c r="D80" s="100">
        <v>5</v>
      </c>
      <c r="E80" s="61">
        <f>MIN(($E$81+$E$87), 5)</f>
        <v>0</v>
      </c>
      <c r="F80" s="61">
        <f>MIN(($F$81+$F$87), 5)</f>
        <v>0</v>
      </c>
      <c r="G80" s="61">
        <f>MIN(($G$81+$G$87), 5)</f>
        <v>0</v>
      </c>
      <c r="H80" s="97">
        <f>MIN(($E$80+$F$80+$G$80),5)</f>
        <v>0</v>
      </c>
    </row>
    <row r="81" spans="2:8" x14ac:dyDescent="0.25">
      <c r="B81" s="86"/>
      <c r="C81" s="11" t="s">
        <v>101</v>
      </c>
      <c r="D81" s="101"/>
      <c r="E81" s="16">
        <f>MIN(($E$82+$E$85), 5)</f>
        <v>0</v>
      </c>
      <c r="F81" s="16">
        <f>MIN(($F$82+$F$85), 5)</f>
        <v>0</v>
      </c>
      <c r="G81" s="16">
        <f>MIN(($G$82+$G$85), 5)</f>
        <v>0</v>
      </c>
      <c r="H81" s="98"/>
    </row>
    <row r="82" spans="2:8" s="45" customFormat="1" x14ac:dyDescent="0.25">
      <c r="B82" s="86"/>
      <c r="C82" s="21" t="s">
        <v>102</v>
      </c>
      <c r="D82" s="101"/>
      <c r="E82" s="16">
        <f>MIN($E$83+$E$84,2)</f>
        <v>0</v>
      </c>
      <c r="F82" s="16">
        <f>MIN($F$83+$F$84,2)</f>
        <v>0</v>
      </c>
      <c r="G82" s="16">
        <f>MIN($G$83+$G$84,2)</f>
        <v>0</v>
      </c>
      <c r="H82" s="98"/>
    </row>
    <row r="83" spans="2:8" x14ac:dyDescent="0.25">
      <c r="B83" s="86"/>
      <c r="C83" s="6" t="s">
        <v>96</v>
      </c>
      <c r="D83" s="101"/>
      <c r="E83" s="63">
        <v>0</v>
      </c>
      <c r="F83" s="63">
        <v>0</v>
      </c>
      <c r="G83" s="63">
        <v>0</v>
      </c>
      <c r="H83" s="98"/>
    </row>
    <row r="84" spans="2:8" x14ac:dyDescent="0.25">
      <c r="B84" s="86"/>
      <c r="C84" s="6" t="s">
        <v>97</v>
      </c>
      <c r="D84" s="101"/>
      <c r="E84" s="63">
        <v>0</v>
      </c>
      <c r="F84" s="63">
        <v>0</v>
      </c>
      <c r="G84" s="63">
        <v>0</v>
      </c>
      <c r="H84" s="98"/>
    </row>
    <row r="85" spans="2:8" x14ac:dyDescent="0.25">
      <c r="B85" s="86"/>
      <c r="C85" s="21" t="s">
        <v>103</v>
      </c>
      <c r="D85" s="101"/>
      <c r="E85" s="16">
        <f>MIN($E$86,4)</f>
        <v>0</v>
      </c>
      <c r="F85" s="16">
        <f>MIN($F$86,4)</f>
        <v>0</v>
      </c>
      <c r="G85" s="16">
        <f>MIN($G$86,4)</f>
        <v>0</v>
      </c>
      <c r="H85" s="98"/>
    </row>
    <row r="86" spans="2:8" x14ac:dyDescent="0.25">
      <c r="B86" s="86"/>
      <c r="C86" s="6" t="s">
        <v>98</v>
      </c>
      <c r="D86" s="101"/>
      <c r="E86" s="63">
        <v>0</v>
      </c>
      <c r="F86" s="63">
        <v>0</v>
      </c>
      <c r="G86" s="63">
        <v>0</v>
      </c>
      <c r="H86" s="98"/>
    </row>
    <row r="87" spans="2:8" ht="30" x14ac:dyDescent="0.25">
      <c r="B87" s="86"/>
      <c r="C87" s="21" t="s">
        <v>99</v>
      </c>
      <c r="D87" s="101"/>
      <c r="E87" s="16">
        <f>MIN(($E$88+$E$89), 5)</f>
        <v>0</v>
      </c>
      <c r="F87" s="16">
        <f>MIN(($F$88+$F$89), 5)</f>
        <v>0</v>
      </c>
      <c r="G87" s="16">
        <f>MIN(($G$88+$G$89), 5)</f>
        <v>0</v>
      </c>
      <c r="H87" s="98"/>
    </row>
    <row r="88" spans="2:8" x14ac:dyDescent="0.25">
      <c r="B88" s="86"/>
      <c r="C88" s="6" t="s">
        <v>60</v>
      </c>
      <c r="D88" s="101"/>
      <c r="E88" s="63">
        <v>0</v>
      </c>
      <c r="F88" s="63">
        <v>0</v>
      </c>
      <c r="G88" s="63">
        <v>0</v>
      </c>
      <c r="H88" s="98"/>
    </row>
    <row r="89" spans="2:8" x14ac:dyDescent="0.25">
      <c r="B89" s="87"/>
      <c r="C89" s="6" t="s">
        <v>61</v>
      </c>
      <c r="D89" s="102"/>
      <c r="E89" s="63">
        <v>0</v>
      </c>
      <c r="F89" s="63">
        <v>0</v>
      </c>
      <c r="G89" s="63">
        <v>0</v>
      </c>
      <c r="H89" s="99"/>
    </row>
    <row r="90" spans="2:8" s="45" customFormat="1" ht="24" x14ac:dyDescent="0.4">
      <c r="B90" s="85">
        <v>8</v>
      </c>
      <c r="C90" s="23" t="s">
        <v>23</v>
      </c>
      <c r="D90" s="97">
        <v>10</v>
      </c>
      <c r="E90" s="61">
        <f>MIN(($E$91+$E$93), 10)</f>
        <v>0</v>
      </c>
      <c r="F90" s="61">
        <f>MIN(($F$91+$F$93), 10)</f>
        <v>0</v>
      </c>
      <c r="G90" s="61">
        <f>MIN(($G$91+$G$93), 10)</f>
        <v>0</v>
      </c>
      <c r="H90" s="94">
        <f>($F$90+$G$90)/2</f>
        <v>0</v>
      </c>
    </row>
    <row r="91" spans="2:8" x14ac:dyDescent="0.25">
      <c r="B91" s="86"/>
      <c r="C91" s="22" t="s">
        <v>30</v>
      </c>
      <c r="D91" s="98"/>
      <c r="E91" s="16">
        <f>$E$92</f>
        <v>0</v>
      </c>
      <c r="F91" s="16">
        <f>$F$92</f>
        <v>0</v>
      </c>
      <c r="G91" s="16">
        <f>$G$92</f>
        <v>0</v>
      </c>
      <c r="H91" s="95"/>
    </row>
    <row r="92" spans="2:8" x14ac:dyDescent="0.25">
      <c r="B92" s="86"/>
      <c r="C92" s="24" t="s">
        <v>69</v>
      </c>
      <c r="D92" s="98"/>
      <c r="E92" s="66">
        <v>0</v>
      </c>
      <c r="F92" s="66">
        <v>0</v>
      </c>
      <c r="G92" s="66">
        <v>0</v>
      </c>
      <c r="H92" s="95"/>
    </row>
    <row r="93" spans="2:8" ht="30" x14ac:dyDescent="0.25">
      <c r="B93" s="86"/>
      <c r="C93" s="22" t="s">
        <v>90</v>
      </c>
      <c r="D93" s="98"/>
      <c r="E93" s="16">
        <f>MIN(($E$94+$E$97+$E$103+$E$106), 5)</f>
        <v>0</v>
      </c>
      <c r="F93" s="16">
        <f>MIN(($F$94+$F$97+$F$103+$F$106), 5)</f>
        <v>0</v>
      </c>
      <c r="G93" s="16">
        <f>MIN(($G$94+$G$97+$G$103+$G$106), 5)</f>
        <v>0</v>
      </c>
      <c r="H93" s="95"/>
    </row>
    <row r="94" spans="2:8" ht="30" x14ac:dyDescent="0.25">
      <c r="B94" s="86"/>
      <c r="C94" s="22" t="s">
        <v>81</v>
      </c>
      <c r="D94" s="98"/>
      <c r="E94" s="16">
        <f>MIN(($E$95+$E$96),3)</f>
        <v>0</v>
      </c>
      <c r="F94" s="16">
        <f>MIN(($F$95+$F$96),3)</f>
        <v>0</v>
      </c>
      <c r="G94" s="16">
        <f>MIN(($G$95+$G$96), 3)</f>
        <v>0</v>
      </c>
      <c r="H94" s="95"/>
    </row>
    <row r="95" spans="2:8" x14ac:dyDescent="0.25">
      <c r="B95" s="86"/>
      <c r="C95" s="6" t="s">
        <v>62</v>
      </c>
      <c r="D95" s="98"/>
      <c r="E95" s="63">
        <v>0</v>
      </c>
      <c r="F95" s="63">
        <v>0</v>
      </c>
      <c r="G95" s="63">
        <v>0</v>
      </c>
      <c r="H95" s="95"/>
    </row>
    <row r="96" spans="2:8" x14ac:dyDescent="0.25">
      <c r="B96" s="86"/>
      <c r="C96" s="6" t="s">
        <v>63</v>
      </c>
      <c r="D96" s="98"/>
      <c r="E96" s="63">
        <v>0</v>
      </c>
      <c r="F96" s="63">
        <v>0</v>
      </c>
      <c r="G96" s="63">
        <v>0</v>
      </c>
      <c r="H96" s="95"/>
    </row>
    <row r="97" spans="2:8" x14ac:dyDescent="0.25">
      <c r="B97" s="86"/>
      <c r="C97" s="22" t="s">
        <v>91</v>
      </c>
      <c r="D97" s="98"/>
      <c r="E97" s="16">
        <f>MIN(($E$98+$E$99+$E$100+$E$101+$E$102), 5)</f>
        <v>0</v>
      </c>
      <c r="F97" s="16">
        <f>MIN(($F$98+$F$99+$F$100+$F$101+$F$102), 5)</f>
        <v>0</v>
      </c>
      <c r="G97" s="16">
        <f>MIN(($G$98+$G$99+$G$100+$G$101+$G$102), 5)</f>
        <v>0</v>
      </c>
      <c r="H97" s="95"/>
    </row>
    <row r="98" spans="2:8" x14ac:dyDescent="0.25">
      <c r="B98" s="86"/>
      <c r="C98" s="6" t="s">
        <v>64</v>
      </c>
      <c r="D98" s="98"/>
      <c r="E98" s="63">
        <v>0</v>
      </c>
      <c r="F98" s="63">
        <v>0</v>
      </c>
      <c r="G98" s="63">
        <v>0</v>
      </c>
      <c r="H98" s="95"/>
    </row>
    <row r="99" spans="2:8" x14ac:dyDescent="0.25">
      <c r="B99" s="86"/>
      <c r="C99" s="6" t="s">
        <v>65</v>
      </c>
      <c r="D99" s="98"/>
      <c r="E99" s="63">
        <v>0</v>
      </c>
      <c r="F99" s="63">
        <v>0</v>
      </c>
      <c r="G99" s="63">
        <v>0</v>
      </c>
      <c r="H99" s="95"/>
    </row>
    <row r="100" spans="2:8" x14ac:dyDescent="0.25">
      <c r="B100" s="86"/>
      <c r="C100" s="6" t="s">
        <v>66</v>
      </c>
      <c r="D100" s="98"/>
      <c r="E100" s="63">
        <v>0</v>
      </c>
      <c r="F100" s="63">
        <v>0</v>
      </c>
      <c r="G100" s="63">
        <v>0</v>
      </c>
      <c r="H100" s="95"/>
    </row>
    <row r="101" spans="2:8" x14ac:dyDescent="0.25">
      <c r="B101" s="86"/>
      <c r="C101" s="6" t="s">
        <v>92</v>
      </c>
      <c r="D101" s="98"/>
      <c r="E101" s="63">
        <v>0</v>
      </c>
      <c r="F101" s="63">
        <v>0</v>
      </c>
      <c r="G101" s="63">
        <v>0</v>
      </c>
      <c r="H101" s="95"/>
    </row>
    <row r="102" spans="2:8" x14ac:dyDescent="0.25">
      <c r="B102" s="86"/>
      <c r="C102" s="34" t="s">
        <v>93</v>
      </c>
      <c r="D102" s="98"/>
      <c r="E102" s="63">
        <v>0</v>
      </c>
      <c r="F102" s="63">
        <v>0</v>
      </c>
      <c r="G102" s="63">
        <v>0</v>
      </c>
      <c r="H102" s="95"/>
    </row>
    <row r="103" spans="2:8" x14ac:dyDescent="0.25">
      <c r="B103" s="86"/>
      <c r="C103" s="22" t="s">
        <v>80</v>
      </c>
      <c r="D103" s="98"/>
      <c r="E103" s="16">
        <f>MIN(($E$104+$E$105), 5)</f>
        <v>0</v>
      </c>
      <c r="F103" s="16">
        <f>MIN(($F$104+$F$105), 5)</f>
        <v>0</v>
      </c>
      <c r="G103" s="16">
        <f>MIN(($G$104+$G$105), 5)</f>
        <v>0</v>
      </c>
      <c r="H103" s="95"/>
    </row>
    <row r="104" spans="2:8" x14ac:dyDescent="0.25">
      <c r="B104" s="86"/>
      <c r="C104" s="6" t="s">
        <v>67</v>
      </c>
      <c r="D104" s="98"/>
      <c r="E104" s="63">
        <v>0</v>
      </c>
      <c r="F104" s="63">
        <v>0</v>
      </c>
      <c r="G104" s="63">
        <v>0</v>
      </c>
      <c r="H104" s="95"/>
    </row>
    <row r="105" spans="2:8" x14ac:dyDescent="0.25">
      <c r="B105" s="86"/>
      <c r="C105" s="6" t="s">
        <v>68</v>
      </c>
      <c r="D105" s="98"/>
      <c r="E105" s="63">
        <v>0</v>
      </c>
      <c r="F105" s="63">
        <v>0</v>
      </c>
      <c r="G105" s="63">
        <v>0</v>
      </c>
      <c r="H105" s="96"/>
    </row>
    <row r="106" spans="2:8" ht="24" x14ac:dyDescent="0.25">
      <c r="B106" s="86"/>
      <c r="C106" s="22" t="s">
        <v>89</v>
      </c>
      <c r="D106" s="98"/>
      <c r="E106" s="16">
        <f>MIN(($E$107+$E$108+$E$109+$E$110), 5)</f>
        <v>0</v>
      </c>
      <c r="F106" s="16">
        <f>MIN(($F$107+$F$108+$F$109+$F$110), 5)</f>
        <v>0</v>
      </c>
      <c r="G106" s="16">
        <f>MIN(($G$107+$G$108+$G$109+$G$110), 5)</f>
        <v>0</v>
      </c>
      <c r="H106" s="65"/>
    </row>
    <row r="107" spans="2:8" ht="24" x14ac:dyDescent="0.25">
      <c r="B107" s="86"/>
      <c r="C107" s="69" t="s">
        <v>95</v>
      </c>
      <c r="D107" s="98"/>
      <c r="E107" s="63">
        <v>0</v>
      </c>
      <c r="F107" s="63">
        <v>0</v>
      </c>
      <c r="G107" s="63">
        <v>0</v>
      </c>
      <c r="H107" s="65"/>
    </row>
    <row r="108" spans="2:8" ht="24" x14ac:dyDescent="0.25">
      <c r="B108" s="86"/>
      <c r="C108" s="70" t="s">
        <v>87</v>
      </c>
      <c r="D108" s="98"/>
      <c r="E108" s="63">
        <v>0</v>
      </c>
      <c r="F108" s="63">
        <v>0</v>
      </c>
      <c r="G108" s="63">
        <v>0</v>
      </c>
      <c r="H108" s="65"/>
    </row>
    <row r="109" spans="2:8" ht="24" x14ac:dyDescent="0.25">
      <c r="B109" s="86"/>
      <c r="C109" s="70" t="s">
        <v>88</v>
      </c>
      <c r="D109" s="98"/>
      <c r="E109" s="63">
        <v>0</v>
      </c>
      <c r="F109" s="63">
        <v>0</v>
      </c>
      <c r="G109" s="63">
        <v>0</v>
      </c>
      <c r="H109" s="65"/>
    </row>
    <row r="110" spans="2:8" ht="24" x14ac:dyDescent="0.25">
      <c r="B110" s="87"/>
      <c r="C110" s="70" t="s">
        <v>94</v>
      </c>
      <c r="D110" s="99"/>
      <c r="E110" s="63">
        <v>0</v>
      </c>
      <c r="F110" s="63">
        <v>0</v>
      </c>
      <c r="G110" s="63">
        <v>0</v>
      </c>
      <c r="H110" s="65"/>
    </row>
    <row r="111" spans="2:8" ht="24" x14ac:dyDescent="0.4">
      <c r="B111" s="85">
        <v>9</v>
      </c>
      <c r="C111" s="23" t="s">
        <v>84</v>
      </c>
      <c r="D111" s="100">
        <v>10</v>
      </c>
      <c r="E111" s="61">
        <f>MIN(($E$112+$E$113+$E$114+$E$115),10)</f>
        <v>0</v>
      </c>
      <c r="F111" s="61">
        <f>MIN(($F$112+$F$113+$F$114+$F$115), 10)</f>
        <v>0</v>
      </c>
      <c r="G111" s="61">
        <f>MIN(($G$112+$G$113+$G$114+$G$115), 10)</f>
        <v>0</v>
      </c>
      <c r="H111" s="100">
        <f>($E$111+$F$111+$G$111)/3</f>
        <v>0</v>
      </c>
    </row>
    <row r="112" spans="2:8" ht="30" x14ac:dyDescent="0.25">
      <c r="B112" s="86"/>
      <c r="C112" s="6" t="s">
        <v>31</v>
      </c>
      <c r="D112" s="101"/>
      <c r="E112" s="63">
        <v>0</v>
      </c>
      <c r="F112" s="63">
        <v>0</v>
      </c>
      <c r="G112" s="63">
        <v>0</v>
      </c>
      <c r="H112" s="101"/>
    </row>
    <row r="113" spans="2:8" ht="30" x14ac:dyDescent="0.25">
      <c r="B113" s="86"/>
      <c r="C113" s="6" t="s">
        <v>32</v>
      </c>
      <c r="D113" s="101"/>
      <c r="E113" s="63">
        <v>0</v>
      </c>
      <c r="F113" s="63">
        <v>0</v>
      </c>
      <c r="G113" s="63">
        <v>0</v>
      </c>
      <c r="H113" s="101"/>
    </row>
    <row r="114" spans="2:8" ht="30" x14ac:dyDescent="0.25">
      <c r="B114" s="86"/>
      <c r="C114" s="6" t="s">
        <v>156</v>
      </c>
      <c r="D114" s="101"/>
      <c r="E114" s="63">
        <v>0</v>
      </c>
      <c r="F114" s="63">
        <v>0</v>
      </c>
      <c r="G114" s="63">
        <v>0</v>
      </c>
      <c r="H114" s="101"/>
    </row>
    <row r="115" spans="2:8" x14ac:dyDescent="0.25">
      <c r="B115" s="86"/>
      <c r="C115" s="115" t="s">
        <v>157</v>
      </c>
      <c r="D115" s="101"/>
      <c r="E115" s="122">
        <v>0</v>
      </c>
      <c r="F115" s="122">
        <v>0</v>
      </c>
      <c r="G115" s="122">
        <v>0</v>
      </c>
      <c r="H115" s="101"/>
    </row>
    <row r="116" spans="2:8" x14ac:dyDescent="0.25">
      <c r="B116" s="87"/>
      <c r="C116" s="115"/>
      <c r="D116" s="102"/>
      <c r="E116" s="123"/>
      <c r="F116" s="123"/>
      <c r="G116" s="123"/>
      <c r="H116" s="102"/>
    </row>
    <row r="117" spans="2:8" ht="24" x14ac:dyDescent="0.25">
      <c r="B117" s="120" t="s">
        <v>34</v>
      </c>
      <c r="C117" s="121"/>
      <c r="D117" s="67">
        <f>SUM(D17:D116)</f>
        <v>100</v>
      </c>
      <c r="E117" s="67">
        <f>$E$17+$E$45+$E$57+$E$60+$E$64+$E$77+$E$80+$E$90+$E$111</f>
        <v>0</v>
      </c>
      <c r="F117" s="67">
        <f>$F$17+$F$45+$F$57+$F$60+$F$64+$F$77+$F$80+$F$90+$F$111</f>
        <v>0</v>
      </c>
      <c r="G117" s="67">
        <f>$G$17+$G$45+$G$57+$G$60+$G$64+$G$77+$G$80+$G$90+$G$111</f>
        <v>0</v>
      </c>
      <c r="H117" s="68">
        <f>SUM(H17:H116)</f>
        <v>0</v>
      </c>
    </row>
    <row r="119" spans="2:8" s="26" customFormat="1" ht="18.75" x14ac:dyDescent="0.3">
      <c r="C119" s="25" t="s">
        <v>38</v>
      </c>
    </row>
    <row r="120" spans="2:8" s="26" customFormat="1" ht="18.75" x14ac:dyDescent="0.3">
      <c r="C120" s="181" t="s">
        <v>250</v>
      </c>
      <c r="D120" s="181"/>
      <c r="E120" s="181"/>
      <c r="F120" s="181"/>
    </row>
    <row r="121" spans="2:8" s="26" customFormat="1" ht="18.75" x14ac:dyDescent="0.3">
      <c r="C121" s="181" t="s">
        <v>251</v>
      </c>
      <c r="D121" s="181"/>
      <c r="E121" s="181"/>
      <c r="F121" s="181"/>
    </row>
    <row r="122" spans="2:8" s="26" customFormat="1" ht="18.75" x14ac:dyDescent="0.3">
      <c r="C122" s="181" t="s">
        <v>258</v>
      </c>
      <c r="D122" s="181"/>
      <c r="E122" s="181"/>
      <c r="F122" s="181"/>
    </row>
    <row r="123" spans="2:8" s="26" customFormat="1" ht="18.75" x14ac:dyDescent="0.3">
      <c r="C123" s="32"/>
    </row>
    <row r="124" spans="2:8" ht="18.75" x14ac:dyDescent="0.3">
      <c r="C124" s="33"/>
    </row>
    <row r="125" spans="2:8" x14ac:dyDescent="0.25">
      <c r="C125" s="32"/>
    </row>
    <row r="126" spans="2:8" x14ac:dyDescent="0.25">
      <c r="C126" s="32"/>
    </row>
    <row r="127" spans="2:8" x14ac:dyDescent="0.25">
      <c r="C127" s="32"/>
    </row>
    <row r="128" spans="2:8" x14ac:dyDescent="0.25">
      <c r="C128" s="32"/>
    </row>
    <row r="129" spans="3:3" x14ac:dyDescent="0.25">
      <c r="C129" s="32"/>
    </row>
    <row r="130" spans="3:3" ht="18.75" x14ac:dyDescent="0.3">
      <c r="C130" s="33"/>
    </row>
    <row r="131" spans="3:3" x14ac:dyDescent="0.25">
      <c r="C131" s="32"/>
    </row>
    <row r="132" spans="3:3" ht="18.75" x14ac:dyDescent="0.3">
      <c r="C132" s="33"/>
    </row>
    <row r="133" spans="3:3" x14ac:dyDescent="0.25">
      <c r="C133" s="50"/>
    </row>
    <row r="134" spans="3:3" x14ac:dyDescent="0.25">
      <c r="C134" s="50"/>
    </row>
    <row r="135" spans="3:3" x14ac:dyDescent="0.25">
      <c r="C135" s="50"/>
    </row>
    <row r="136" spans="3:3" x14ac:dyDescent="0.25">
      <c r="C136" s="50"/>
    </row>
    <row r="137" spans="3:3" x14ac:dyDescent="0.25">
      <c r="C137" s="50"/>
    </row>
  </sheetData>
  <sheetProtection algorithmName="SHA-512" hashValue="Kh7Gft11P6SdaakGGOZIVJovjS4yIPII5j+eHdUyEGyed1egQ29uZmqHuA2GvlOKq8yhS0Yzjp16PEy+0sMnew==" saltValue="LLPvQZO0gy4TqwQeZS8uWQ==" spinCount="100000" sheet="1" selectLockedCells="1"/>
  <mergeCells count="58">
    <mergeCell ref="C121:F121"/>
    <mergeCell ref="C120:F120"/>
    <mergeCell ref="C122:F122"/>
    <mergeCell ref="E115:E116"/>
    <mergeCell ref="F115:F116"/>
    <mergeCell ref="G115:G116"/>
    <mergeCell ref="D90:D110"/>
    <mergeCell ref="B90:B110"/>
    <mergeCell ref="B117:C117"/>
    <mergeCell ref="B111:B116"/>
    <mergeCell ref="D111:D116"/>
    <mergeCell ref="B60:B63"/>
    <mergeCell ref="D60:D63"/>
    <mergeCell ref="B80:B89"/>
    <mergeCell ref="D80:D89"/>
    <mergeCell ref="B64:B76"/>
    <mergeCell ref="H111:H116"/>
    <mergeCell ref="B3:H4"/>
    <mergeCell ref="H15:H16"/>
    <mergeCell ref="H17:H44"/>
    <mergeCell ref="B77:B79"/>
    <mergeCell ref="D77:D79"/>
    <mergeCell ref="D64:D76"/>
    <mergeCell ref="C15:C16"/>
    <mergeCell ref="D15:D16"/>
    <mergeCell ref="B57:B59"/>
    <mergeCell ref="D57:D59"/>
    <mergeCell ref="C115:C116"/>
    <mergeCell ref="B17:B44"/>
    <mergeCell ref="D17:D44"/>
    <mergeCell ref="E15:G15"/>
    <mergeCell ref="B15:B16"/>
    <mergeCell ref="B11:C11"/>
    <mergeCell ref="B12:C12"/>
    <mergeCell ref="H90:H105"/>
    <mergeCell ref="H57:H59"/>
    <mergeCell ref="H60:H63"/>
    <mergeCell ref="H64:H76"/>
    <mergeCell ref="H77:H79"/>
    <mergeCell ref="H80:H89"/>
    <mergeCell ref="D45:D56"/>
    <mergeCell ref="H45:H56"/>
    <mergeCell ref="B5:H5"/>
    <mergeCell ref="B45:B56"/>
    <mergeCell ref="B13:C13"/>
    <mergeCell ref="D6:H6"/>
    <mergeCell ref="D7:H7"/>
    <mergeCell ref="D8:H8"/>
    <mergeCell ref="D9:H9"/>
    <mergeCell ref="D10:H10"/>
    <mergeCell ref="D11:H11"/>
    <mergeCell ref="D12:H12"/>
    <mergeCell ref="D13:H13"/>
    <mergeCell ref="B6:C6"/>
    <mergeCell ref="B7:C7"/>
    <mergeCell ref="B8:C8"/>
    <mergeCell ref="B9:C9"/>
    <mergeCell ref="B10:C10"/>
  </mergeCells>
  <conditionalFormatting sqref="E20:G21 E23:G24 E26:G27 E29:G30 E32:G33 E35:G36 E38:G42 E44:G44 E48:G48 E50:G50 E52:G53 E55:G56 E58:G59 E61:G63 E66:G68 E70:G72 E74:G76 E78:G79 E83:G84 E86:G86 E88:G89 E92:G92 E95:G96 E98:G102 E104:G105 E107:G110 E112:G116">
    <cfRule type="cellIs" dxfId="0" priority="1" operator="greaterThan">
      <formula>0</formula>
    </cfRule>
  </conditionalFormatting>
  <conditionalFormatting sqref="H117">
    <cfRule type="colorScale" priority="3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00A1-6E35-498E-8BED-B17E89552039}">
  <dimension ref="A2:M91"/>
  <sheetViews>
    <sheetView workbookViewId="0">
      <selection activeCell="B45" sqref="B45:H45"/>
    </sheetView>
  </sheetViews>
  <sheetFormatPr defaultRowHeight="15" x14ac:dyDescent="0.25"/>
  <cols>
    <col min="1" max="1" width="9.140625" style="1"/>
    <col min="2" max="2" width="43.42578125" style="1" bestFit="1" customWidth="1"/>
    <col min="3" max="3" width="50.140625" style="1" customWidth="1"/>
    <col min="4" max="4" width="48.7109375" style="1" customWidth="1"/>
    <col min="5" max="5" width="50.42578125" style="1" customWidth="1"/>
    <col min="6" max="6" width="47.7109375" style="1" customWidth="1"/>
    <col min="7" max="7" width="46.42578125" style="1" customWidth="1"/>
    <col min="8" max="8" width="52.28515625" style="1" customWidth="1"/>
    <col min="9" max="9" width="30.85546875" style="1" bestFit="1" customWidth="1"/>
    <col min="10" max="10" width="37.42578125" style="1" customWidth="1"/>
    <col min="11" max="11" width="36.28515625" style="1" customWidth="1"/>
    <col min="12" max="12" width="33.5703125" style="1" customWidth="1"/>
    <col min="13" max="13" width="20.85546875" style="1" customWidth="1"/>
    <col min="14" max="16384" width="9.140625" style="1"/>
  </cols>
  <sheetData>
    <row r="2" spans="1:13" ht="18.75" x14ac:dyDescent="0.3">
      <c r="A2" s="25">
        <v>1</v>
      </c>
      <c r="B2" s="127" t="s">
        <v>158</v>
      </c>
      <c r="C2" s="127"/>
    </row>
    <row r="3" spans="1:13" ht="18.75" x14ac:dyDescent="0.3">
      <c r="A3" s="25"/>
      <c r="B3" s="135" t="s">
        <v>209</v>
      </c>
      <c r="C3" s="135"/>
      <c r="D3" s="135"/>
      <c r="E3" s="135"/>
      <c r="F3" s="135"/>
      <c r="G3" s="135"/>
      <c r="H3" s="135"/>
      <c r="I3" s="135"/>
      <c r="J3" s="135"/>
    </row>
    <row r="4" spans="1:13" ht="18.75" x14ac:dyDescent="0.25">
      <c r="B4" s="36"/>
      <c r="C4" s="36"/>
    </row>
    <row r="5" spans="1:13" ht="18.75" x14ac:dyDescent="0.25">
      <c r="B5" s="127" t="s">
        <v>170</v>
      </c>
      <c r="C5" s="127"/>
    </row>
    <row r="6" spans="1:13" ht="15.75" x14ac:dyDescent="0.25">
      <c r="B6" s="37" t="s">
        <v>104</v>
      </c>
      <c r="C6" s="130" t="s">
        <v>159</v>
      </c>
      <c r="D6" s="131"/>
      <c r="E6" s="130" t="s">
        <v>166</v>
      </c>
      <c r="F6" s="131"/>
      <c r="G6" s="130" t="s">
        <v>167</v>
      </c>
      <c r="H6" s="131"/>
      <c r="I6" s="130" t="s">
        <v>168</v>
      </c>
      <c r="J6" s="131"/>
      <c r="K6" s="130" t="s">
        <v>169</v>
      </c>
      <c r="L6" s="131"/>
      <c r="M6" s="37" t="s">
        <v>112</v>
      </c>
    </row>
    <row r="7" spans="1:13" ht="15.75" x14ac:dyDescent="0.25">
      <c r="B7" s="37"/>
      <c r="C7" s="130" t="s">
        <v>204</v>
      </c>
      <c r="D7" s="131"/>
      <c r="E7" s="130" t="s">
        <v>204</v>
      </c>
      <c r="F7" s="131"/>
      <c r="G7" s="130" t="s">
        <v>204</v>
      </c>
      <c r="H7" s="131"/>
      <c r="I7" s="130" t="s">
        <v>204</v>
      </c>
      <c r="J7" s="131"/>
      <c r="K7" s="130" t="s">
        <v>204</v>
      </c>
      <c r="L7" s="131"/>
      <c r="M7" s="37"/>
    </row>
    <row r="8" spans="1:13" ht="15.75" x14ac:dyDescent="0.25">
      <c r="B8" s="37"/>
      <c r="C8" s="37" t="s">
        <v>165</v>
      </c>
      <c r="D8" s="37" t="s">
        <v>162</v>
      </c>
      <c r="E8" s="37" t="s">
        <v>165</v>
      </c>
      <c r="F8" s="37" t="s">
        <v>162</v>
      </c>
      <c r="G8" s="37" t="s">
        <v>165</v>
      </c>
      <c r="H8" s="37" t="s">
        <v>162</v>
      </c>
      <c r="I8" s="37" t="s">
        <v>165</v>
      </c>
      <c r="J8" s="37" t="s">
        <v>162</v>
      </c>
      <c r="K8" s="37" t="s">
        <v>165</v>
      </c>
      <c r="L8" s="37" t="s">
        <v>162</v>
      </c>
      <c r="M8" s="40"/>
    </row>
    <row r="9" spans="1:13" ht="15.75" x14ac:dyDescent="0.25">
      <c r="B9" s="41">
        <v>2023</v>
      </c>
      <c r="C9" s="42"/>
      <c r="D9" s="42"/>
      <c r="E9" s="42"/>
      <c r="F9" s="42"/>
      <c r="G9" s="42"/>
      <c r="H9" s="42"/>
      <c r="I9" s="34"/>
      <c r="J9" s="34"/>
      <c r="K9" s="34"/>
      <c r="L9" s="34"/>
      <c r="M9" s="34"/>
    </row>
    <row r="10" spans="1:13" ht="15.75" x14ac:dyDescent="0.25">
      <c r="B10" s="41">
        <v>2024</v>
      </c>
      <c r="C10" s="42"/>
      <c r="D10" s="42"/>
      <c r="E10" s="42"/>
      <c r="F10" s="42"/>
      <c r="G10" s="42"/>
      <c r="H10" s="42"/>
      <c r="I10" s="34"/>
      <c r="J10" s="34"/>
      <c r="K10" s="34"/>
      <c r="L10" s="34"/>
      <c r="M10" s="34"/>
    </row>
    <row r="11" spans="1:13" ht="15.75" x14ac:dyDescent="0.25">
      <c r="B11" s="41">
        <v>2025</v>
      </c>
      <c r="C11" s="42"/>
      <c r="D11" s="42"/>
      <c r="E11" s="42"/>
      <c r="F11" s="42"/>
      <c r="G11" s="42"/>
      <c r="H11" s="42"/>
      <c r="I11" s="34"/>
      <c r="J11" s="34"/>
      <c r="K11" s="34"/>
      <c r="L11" s="34"/>
      <c r="M11" s="34"/>
    </row>
    <row r="13" spans="1:13" ht="18.75" x14ac:dyDescent="0.25">
      <c r="B13" s="127" t="s">
        <v>171</v>
      </c>
      <c r="C13" s="127"/>
    </row>
    <row r="14" spans="1:13" ht="47.25" x14ac:dyDescent="0.25">
      <c r="B14" s="37" t="s">
        <v>104</v>
      </c>
      <c r="C14" s="37" t="s">
        <v>172</v>
      </c>
      <c r="D14" s="37" t="s">
        <v>173</v>
      </c>
      <c r="E14" s="37" t="s">
        <v>174</v>
      </c>
      <c r="F14" s="37" t="s">
        <v>175</v>
      </c>
      <c r="G14" s="37" t="s">
        <v>176</v>
      </c>
      <c r="H14" s="37" t="s">
        <v>177</v>
      </c>
      <c r="I14" s="37" t="s">
        <v>178</v>
      </c>
      <c r="J14" s="37" t="s">
        <v>181</v>
      </c>
      <c r="K14" s="37" t="s">
        <v>179</v>
      </c>
      <c r="L14" s="37" t="s">
        <v>180</v>
      </c>
      <c r="M14" s="37" t="s">
        <v>112</v>
      </c>
    </row>
    <row r="15" spans="1:13" ht="15.75" x14ac:dyDescent="0.25">
      <c r="B15" s="41">
        <v>2023</v>
      </c>
      <c r="C15" s="42"/>
      <c r="D15" s="42"/>
      <c r="E15" s="42"/>
      <c r="F15" s="42"/>
      <c r="G15" s="42"/>
      <c r="H15" s="42"/>
      <c r="I15" s="34"/>
      <c r="J15" s="34"/>
      <c r="K15" s="34"/>
      <c r="L15" s="34"/>
      <c r="M15" s="34"/>
    </row>
    <row r="16" spans="1:13" ht="15.75" x14ac:dyDescent="0.25">
      <c r="B16" s="41">
        <v>2024</v>
      </c>
      <c r="C16" s="42"/>
      <c r="D16" s="42"/>
      <c r="E16" s="42"/>
      <c r="F16" s="42"/>
      <c r="G16" s="42"/>
      <c r="H16" s="42"/>
      <c r="I16" s="34"/>
      <c r="J16" s="34"/>
      <c r="K16" s="34"/>
      <c r="L16" s="34"/>
      <c r="M16" s="34"/>
    </row>
    <row r="17" spans="1:13" ht="15.75" x14ac:dyDescent="0.25">
      <c r="B17" s="41">
        <v>2025</v>
      </c>
      <c r="C17" s="42"/>
      <c r="D17" s="42"/>
      <c r="E17" s="42"/>
      <c r="F17" s="42"/>
      <c r="G17" s="42"/>
      <c r="H17" s="42"/>
      <c r="I17" s="34"/>
      <c r="J17" s="34"/>
      <c r="K17" s="34"/>
      <c r="L17" s="34"/>
      <c r="M17" s="34"/>
    </row>
    <row r="18" spans="1:13" ht="15.75" x14ac:dyDescent="0.25">
      <c r="B18" s="43"/>
      <c r="C18" s="44"/>
      <c r="D18" s="44"/>
      <c r="E18" s="44"/>
      <c r="F18" s="44"/>
      <c r="G18" s="44"/>
      <c r="H18" s="44"/>
    </row>
    <row r="19" spans="1:13" ht="18.75" x14ac:dyDescent="0.25">
      <c r="B19" s="127" t="s">
        <v>182</v>
      </c>
      <c r="C19" s="127"/>
    </row>
    <row r="20" spans="1:13" ht="15.75" x14ac:dyDescent="0.25">
      <c r="B20" s="37" t="s">
        <v>104</v>
      </c>
      <c r="C20" s="37" t="s">
        <v>183</v>
      </c>
      <c r="D20" s="37" t="s">
        <v>184</v>
      </c>
      <c r="E20" s="37" t="s">
        <v>185</v>
      </c>
      <c r="F20" s="37" t="s">
        <v>186</v>
      </c>
      <c r="G20" s="37" t="s">
        <v>187</v>
      </c>
      <c r="H20" s="37" t="s">
        <v>188</v>
      </c>
      <c r="I20" s="37" t="s">
        <v>189</v>
      </c>
      <c r="J20" s="37" t="s">
        <v>112</v>
      </c>
      <c r="K20" s="39"/>
      <c r="L20" s="39"/>
      <c r="M20" s="39"/>
    </row>
    <row r="21" spans="1:13" ht="15.75" x14ac:dyDescent="0.25">
      <c r="B21" s="41">
        <v>2023</v>
      </c>
      <c r="C21" s="42"/>
      <c r="D21" s="42"/>
      <c r="E21" s="42"/>
      <c r="F21" s="42"/>
      <c r="G21" s="42"/>
      <c r="H21" s="42"/>
      <c r="I21" s="34"/>
      <c r="J21" s="34"/>
      <c r="K21" s="45"/>
      <c r="L21" s="45"/>
      <c r="M21" s="45"/>
    </row>
    <row r="22" spans="1:13" ht="15.75" x14ac:dyDescent="0.25">
      <c r="B22" s="41">
        <v>2024</v>
      </c>
      <c r="C22" s="42"/>
      <c r="D22" s="42"/>
      <c r="E22" s="42"/>
      <c r="F22" s="42"/>
      <c r="G22" s="42"/>
      <c r="H22" s="42"/>
      <c r="I22" s="34"/>
      <c r="J22" s="34"/>
      <c r="K22" s="45"/>
      <c r="L22" s="45"/>
      <c r="M22" s="45"/>
    </row>
    <row r="23" spans="1:13" ht="15.75" x14ac:dyDescent="0.25">
      <c r="B23" s="41">
        <v>2025</v>
      </c>
      <c r="C23" s="42"/>
      <c r="D23" s="42"/>
      <c r="E23" s="42"/>
      <c r="F23" s="42"/>
      <c r="G23" s="42"/>
      <c r="H23" s="42"/>
      <c r="I23" s="34"/>
      <c r="J23" s="34"/>
      <c r="K23" s="45"/>
      <c r="L23" s="45"/>
      <c r="M23" s="45"/>
    </row>
    <row r="24" spans="1:13" ht="15.75" x14ac:dyDescent="0.25">
      <c r="B24" s="43"/>
      <c r="C24" s="44"/>
      <c r="D24" s="44"/>
      <c r="E24" s="44"/>
      <c r="F24" s="44"/>
      <c r="G24" s="44"/>
      <c r="H24" s="44"/>
    </row>
    <row r="25" spans="1:13" ht="18.75" x14ac:dyDescent="0.3">
      <c r="A25" s="25">
        <v>2</v>
      </c>
      <c r="B25" s="127" t="s">
        <v>83</v>
      </c>
      <c r="C25" s="127"/>
      <c r="D25" s="44"/>
      <c r="E25" s="44"/>
      <c r="F25" s="44"/>
      <c r="G25" s="44"/>
      <c r="H25" s="44"/>
    </row>
    <row r="26" spans="1:13" x14ac:dyDescent="0.25">
      <c r="B26" s="134" t="s">
        <v>109</v>
      </c>
      <c r="C26" s="134"/>
      <c r="D26" s="134"/>
      <c r="E26" s="134"/>
      <c r="F26" s="134"/>
      <c r="G26" s="134"/>
    </row>
    <row r="27" spans="1:13" ht="18.75" x14ac:dyDescent="0.25">
      <c r="B27" s="127" t="s">
        <v>163</v>
      </c>
      <c r="C27" s="127"/>
    </row>
    <row r="28" spans="1:13" ht="15.75" x14ac:dyDescent="0.25">
      <c r="B28" s="37" t="s">
        <v>104</v>
      </c>
      <c r="C28" s="37" t="s">
        <v>105</v>
      </c>
      <c r="D28" s="37" t="s">
        <v>106</v>
      </c>
      <c r="E28" s="37" t="s">
        <v>107</v>
      </c>
      <c r="F28" s="37" t="s">
        <v>108</v>
      </c>
      <c r="G28" s="37" t="s">
        <v>110</v>
      </c>
      <c r="H28" s="37" t="s">
        <v>111</v>
      </c>
      <c r="I28" s="37" t="s">
        <v>112</v>
      </c>
    </row>
    <row r="29" spans="1:13" ht="15.75" x14ac:dyDescent="0.25">
      <c r="B29" s="41">
        <v>2023</v>
      </c>
      <c r="C29" s="42"/>
      <c r="D29" s="42"/>
      <c r="E29" s="42"/>
      <c r="F29" s="42"/>
      <c r="G29" s="42"/>
      <c r="H29" s="42"/>
      <c r="I29" s="34"/>
    </row>
    <row r="30" spans="1:13" ht="15.75" x14ac:dyDescent="0.25">
      <c r="B30" s="41">
        <v>2024</v>
      </c>
      <c r="C30" s="42"/>
      <c r="D30" s="42"/>
      <c r="E30" s="42"/>
      <c r="F30" s="42"/>
      <c r="G30" s="42"/>
      <c r="H30" s="42"/>
      <c r="I30" s="34"/>
    </row>
    <row r="31" spans="1:13" ht="15.75" x14ac:dyDescent="0.25">
      <c r="B31" s="41">
        <v>2025</v>
      </c>
      <c r="C31" s="42"/>
      <c r="D31" s="42"/>
      <c r="E31" s="42"/>
      <c r="F31" s="42"/>
      <c r="G31" s="42"/>
      <c r="H31" s="42"/>
      <c r="I31" s="34"/>
    </row>
    <row r="32" spans="1:13" ht="15.75" x14ac:dyDescent="0.25">
      <c r="B32" s="43"/>
      <c r="C32" s="44"/>
      <c r="D32" s="44"/>
      <c r="E32" s="44"/>
      <c r="F32" s="44"/>
      <c r="G32" s="44"/>
      <c r="H32" s="44"/>
    </row>
    <row r="33" spans="1:9" ht="18.75" x14ac:dyDescent="0.25">
      <c r="B33" s="127" t="s">
        <v>164</v>
      </c>
      <c r="C33" s="127"/>
      <c r="D33" s="44"/>
      <c r="E33" s="44"/>
      <c r="F33" s="44"/>
      <c r="G33" s="44"/>
      <c r="H33" s="44"/>
    </row>
    <row r="34" spans="1:9" ht="15.75" x14ac:dyDescent="0.25">
      <c r="B34" s="37" t="s">
        <v>104</v>
      </c>
      <c r="C34" s="37" t="s">
        <v>105</v>
      </c>
      <c r="D34" s="37" t="s">
        <v>106</v>
      </c>
      <c r="E34" s="37" t="s">
        <v>160</v>
      </c>
      <c r="F34" s="37" t="s">
        <v>161</v>
      </c>
      <c r="G34" s="37" t="s">
        <v>110</v>
      </c>
      <c r="H34" s="37" t="s">
        <v>111</v>
      </c>
      <c r="I34" s="37" t="s">
        <v>112</v>
      </c>
    </row>
    <row r="35" spans="1:9" ht="15.75" x14ac:dyDescent="0.25">
      <c r="B35" s="41">
        <v>2023</v>
      </c>
      <c r="C35" s="42"/>
      <c r="D35" s="42"/>
      <c r="E35" s="42"/>
      <c r="F35" s="42"/>
      <c r="G35" s="42"/>
      <c r="H35" s="42"/>
      <c r="I35" s="34"/>
    </row>
    <row r="36" spans="1:9" ht="15.75" x14ac:dyDescent="0.25">
      <c r="B36" s="41">
        <v>2024</v>
      </c>
      <c r="C36" s="42"/>
      <c r="D36" s="42"/>
      <c r="E36" s="42"/>
      <c r="F36" s="42"/>
      <c r="G36" s="42"/>
      <c r="H36" s="42"/>
      <c r="I36" s="34"/>
    </row>
    <row r="37" spans="1:9" ht="15.75" x14ac:dyDescent="0.25">
      <c r="B37" s="41">
        <v>2025</v>
      </c>
      <c r="C37" s="42"/>
      <c r="D37" s="42"/>
      <c r="E37" s="42"/>
      <c r="F37" s="42"/>
      <c r="G37" s="42"/>
      <c r="H37" s="42"/>
      <c r="I37" s="34"/>
    </row>
    <row r="38" spans="1:9" ht="15.75" x14ac:dyDescent="0.25">
      <c r="B38" s="43"/>
      <c r="C38" s="44"/>
      <c r="D38" s="44"/>
      <c r="E38" s="44"/>
      <c r="F38" s="44"/>
      <c r="G38" s="44"/>
      <c r="H38" s="44"/>
    </row>
    <row r="39" spans="1:9" ht="18.75" x14ac:dyDescent="0.3">
      <c r="A39" s="25">
        <v>3</v>
      </c>
      <c r="B39" s="33" t="s">
        <v>82</v>
      </c>
    </row>
    <row r="40" spans="1:9" s="46" customFormat="1" x14ac:dyDescent="0.25">
      <c r="B40" s="124" t="s">
        <v>118</v>
      </c>
      <c r="C40" s="124"/>
      <c r="D40" s="124"/>
      <c r="E40" s="124"/>
      <c r="F40" s="124"/>
      <c r="G40" s="124"/>
      <c r="H40" s="124"/>
    </row>
    <row r="41" spans="1:9" x14ac:dyDescent="0.25">
      <c r="B41" s="124" t="s">
        <v>119</v>
      </c>
      <c r="C41" s="124"/>
      <c r="D41" s="124"/>
      <c r="E41" s="124"/>
      <c r="F41" s="124"/>
      <c r="G41" s="124"/>
      <c r="H41" s="124"/>
    </row>
    <row r="42" spans="1:9" x14ac:dyDescent="0.25">
      <c r="B42" s="124" t="s">
        <v>120</v>
      </c>
      <c r="C42" s="124"/>
      <c r="D42" s="124"/>
      <c r="E42" s="124"/>
      <c r="F42" s="124"/>
      <c r="G42" s="124"/>
      <c r="H42" s="124"/>
    </row>
    <row r="43" spans="1:9" x14ac:dyDescent="0.25">
      <c r="B43" s="124" t="s">
        <v>121</v>
      </c>
      <c r="C43" s="124"/>
      <c r="D43" s="124"/>
      <c r="E43" s="124"/>
      <c r="F43" s="124"/>
      <c r="G43" s="124"/>
      <c r="H43" s="124"/>
    </row>
    <row r="44" spans="1:9" x14ac:dyDescent="0.25">
      <c r="B44" s="124" t="s">
        <v>122</v>
      </c>
      <c r="C44" s="124"/>
      <c r="D44" s="124"/>
      <c r="E44" s="124"/>
      <c r="F44" s="124"/>
      <c r="G44" s="124"/>
      <c r="H44" s="124"/>
    </row>
    <row r="45" spans="1:9" x14ac:dyDescent="0.25">
      <c r="B45" s="124" t="s">
        <v>128</v>
      </c>
      <c r="C45" s="124"/>
      <c r="D45" s="124"/>
      <c r="E45" s="124"/>
      <c r="F45" s="124"/>
      <c r="G45" s="124"/>
      <c r="H45" s="124"/>
    </row>
    <row r="46" spans="1:9" s="45" customFormat="1" x14ac:dyDescent="0.25"/>
    <row r="47" spans="1:9" ht="31.5" x14ac:dyDescent="0.25">
      <c r="B47" s="37" t="s">
        <v>104</v>
      </c>
      <c r="C47" s="37" t="s">
        <v>123</v>
      </c>
      <c r="D47" s="37" t="s">
        <v>124</v>
      </c>
      <c r="E47" s="37" t="s">
        <v>125</v>
      </c>
      <c r="F47" s="37" t="s">
        <v>126</v>
      </c>
      <c r="G47" s="37" t="s">
        <v>127</v>
      </c>
      <c r="H47" s="37" t="s">
        <v>133</v>
      </c>
      <c r="I47" s="37" t="s">
        <v>112</v>
      </c>
    </row>
    <row r="48" spans="1:9" s="45" customFormat="1" ht="15.75" x14ac:dyDescent="0.25">
      <c r="B48" s="41">
        <v>2023</v>
      </c>
      <c r="C48" s="42"/>
      <c r="D48" s="42"/>
      <c r="E48" s="42"/>
      <c r="F48" s="42"/>
      <c r="G48" s="42"/>
      <c r="H48" s="42"/>
      <c r="I48" s="34"/>
    </row>
    <row r="49" spans="1:9" s="45" customFormat="1" ht="15.75" x14ac:dyDescent="0.25">
      <c r="B49" s="41">
        <v>2024</v>
      </c>
      <c r="C49" s="42"/>
      <c r="D49" s="42"/>
      <c r="E49" s="42"/>
      <c r="F49" s="42"/>
      <c r="G49" s="42"/>
      <c r="H49" s="42"/>
      <c r="I49" s="34"/>
    </row>
    <row r="50" spans="1:9" s="45" customFormat="1" ht="15.75" x14ac:dyDescent="0.25">
      <c r="B50" s="41">
        <v>2025</v>
      </c>
      <c r="C50" s="42"/>
      <c r="D50" s="42"/>
      <c r="E50" s="42"/>
      <c r="F50" s="42"/>
      <c r="G50" s="42"/>
      <c r="H50" s="42"/>
      <c r="I50" s="34"/>
    </row>
    <row r="51" spans="1:9" s="45" customFormat="1" x14ac:dyDescent="0.25"/>
    <row r="52" spans="1:9" ht="18.75" x14ac:dyDescent="0.3">
      <c r="A52" s="25">
        <v>4</v>
      </c>
      <c r="B52" s="127" t="s">
        <v>197</v>
      </c>
      <c r="C52" s="127"/>
      <c r="D52" s="44"/>
      <c r="E52" s="44"/>
      <c r="F52" s="44"/>
      <c r="G52" s="44"/>
      <c r="H52" s="44"/>
    </row>
    <row r="53" spans="1:9" ht="31.5" x14ac:dyDescent="0.25">
      <c r="B53" s="37" t="s">
        <v>104</v>
      </c>
      <c r="C53" s="37" t="s">
        <v>198</v>
      </c>
      <c r="D53" s="37" t="s">
        <v>199</v>
      </c>
      <c r="E53" s="37" t="s">
        <v>200</v>
      </c>
      <c r="F53" s="37" t="s">
        <v>201</v>
      </c>
      <c r="G53" s="37" t="s">
        <v>202</v>
      </c>
      <c r="H53" s="37" t="s">
        <v>203</v>
      </c>
      <c r="I53" s="37" t="s">
        <v>112</v>
      </c>
    </row>
    <row r="54" spans="1:9" ht="15.75" x14ac:dyDescent="0.25">
      <c r="B54" s="41">
        <v>2023</v>
      </c>
      <c r="C54" s="42"/>
      <c r="D54" s="42"/>
      <c r="E54" s="42"/>
      <c r="F54" s="42"/>
      <c r="G54" s="42"/>
      <c r="H54" s="42"/>
      <c r="I54" s="34"/>
    </row>
    <row r="55" spans="1:9" ht="15.75" x14ac:dyDescent="0.25">
      <c r="B55" s="41">
        <v>2024</v>
      </c>
      <c r="C55" s="42"/>
      <c r="D55" s="42"/>
      <c r="E55" s="42"/>
      <c r="F55" s="42"/>
      <c r="G55" s="42"/>
      <c r="H55" s="42"/>
      <c r="I55" s="34"/>
    </row>
    <row r="56" spans="1:9" ht="15.75" x14ac:dyDescent="0.25">
      <c r="B56" s="41">
        <v>2025</v>
      </c>
      <c r="C56" s="42"/>
      <c r="D56" s="42"/>
      <c r="E56" s="42"/>
      <c r="F56" s="42"/>
      <c r="G56" s="42"/>
      <c r="H56" s="42"/>
      <c r="I56" s="34"/>
    </row>
    <row r="57" spans="1:9" s="45" customFormat="1" x14ac:dyDescent="0.25"/>
    <row r="58" spans="1:9" ht="18.75" x14ac:dyDescent="0.3">
      <c r="A58" s="25">
        <v>5</v>
      </c>
      <c r="B58" s="128" t="s">
        <v>210</v>
      </c>
      <c r="C58" s="128"/>
      <c r="D58" s="128"/>
      <c r="E58" s="128"/>
      <c r="F58" s="44"/>
      <c r="G58" s="44"/>
      <c r="H58" s="44"/>
    </row>
    <row r="59" spans="1:9" ht="31.5" x14ac:dyDescent="0.25">
      <c r="B59" s="37" t="s">
        <v>104</v>
      </c>
      <c r="C59" s="37" t="s">
        <v>212</v>
      </c>
      <c r="D59" s="37" t="s">
        <v>213</v>
      </c>
      <c r="E59" s="37" t="s">
        <v>214</v>
      </c>
      <c r="F59" s="37" t="s">
        <v>215</v>
      </c>
      <c r="G59" s="37" t="s">
        <v>216</v>
      </c>
      <c r="H59" s="37" t="s">
        <v>203</v>
      </c>
      <c r="I59" s="37" t="s">
        <v>112</v>
      </c>
    </row>
    <row r="60" spans="1:9" ht="15.75" x14ac:dyDescent="0.25">
      <c r="B60" s="41">
        <v>2023</v>
      </c>
      <c r="C60" s="42"/>
      <c r="D60" s="42"/>
      <c r="E60" s="42"/>
      <c r="F60" s="42"/>
      <c r="G60" s="42"/>
      <c r="H60" s="42"/>
      <c r="I60" s="34"/>
    </row>
    <row r="61" spans="1:9" ht="15.75" x14ac:dyDescent="0.25">
      <c r="B61" s="41">
        <v>2024</v>
      </c>
      <c r="C61" s="42"/>
      <c r="D61" s="42"/>
      <c r="E61" s="42"/>
      <c r="F61" s="42"/>
      <c r="G61" s="42"/>
      <c r="H61" s="42"/>
      <c r="I61" s="34"/>
    </row>
    <row r="62" spans="1:9" ht="15.75" x14ac:dyDescent="0.25">
      <c r="B62" s="41">
        <v>2025</v>
      </c>
      <c r="C62" s="42"/>
      <c r="D62" s="42"/>
      <c r="E62" s="42"/>
      <c r="F62" s="42"/>
      <c r="G62" s="42"/>
      <c r="H62" s="42"/>
      <c r="I62" s="34"/>
    </row>
    <row r="63" spans="1:9" s="45" customFormat="1" x14ac:dyDescent="0.25"/>
    <row r="64" spans="1:9" ht="18.75" x14ac:dyDescent="0.3">
      <c r="A64" s="25">
        <v>6</v>
      </c>
      <c r="B64" s="127" t="s">
        <v>190</v>
      </c>
      <c r="C64" s="127"/>
      <c r="D64" s="44"/>
      <c r="E64" s="44"/>
      <c r="F64" s="44"/>
      <c r="G64" s="44"/>
      <c r="H64" s="44"/>
    </row>
    <row r="65" spans="1:9" ht="31.5" x14ac:dyDescent="0.25">
      <c r="B65" s="37" t="s">
        <v>104</v>
      </c>
      <c r="C65" s="37" t="s">
        <v>191</v>
      </c>
      <c r="D65" s="37" t="s">
        <v>192</v>
      </c>
      <c r="E65" s="37" t="s">
        <v>193</v>
      </c>
      <c r="F65" s="37" t="s">
        <v>194</v>
      </c>
      <c r="G65" s="37" t="s">
        <v>195</v>
      </c>
      <c r="H65" s="37" t="s">
        <v>196</v>
      </c>
      <c r="I65" s="37" t="s">
        <v>112</v>
      </c>
    </row>
    <row r="66" spans="1:9" ht="15.75" x14ac:dyDescent="0.25">
      <c r="B66" s="41">
        <v>2023</v>
      </c>
      <c r="C66" s="42"/>
      <c r="D66" s="42"/>
      <c r="E66" s="42"/>
      <c r="F66" s="42"/>
      <c r="G66" s="42"/>
      <c r="H66" s="42"/>
      <c r="I66" s="34"/>
    </row>
    <row r="67" spans="1:9" ht="15.75" x14ac:dyDescent="0.25">
      <c r="B67" s="41">
        <v>2024</v>
      </c>
      <c r="C67" s="42"/>
      <c r="D67" s="42"/>
      <c r="E67" s="42"/>
      <c r="F67" s="42"/>
      <c r="G67" s="42"/>
      <c r="H67" s="42"/>
      <c r="I67" s="34"/>
    </row>
    <row r="68" spans="1:9" ht="15.75" x14ac:dyDescent="0.25">
      <c r="B68" s="41">
        <v>2025</v>
      </c>
      <c r="C68" s="42"/>
      <c r="D68" s="42"/>
      <c r="E68" s="42"/>
      <c r="F68" s="42"/>
      <c r="G68" s="42"/>
      <c r="H68" s="42"/>
      <c r="I68" s="34"/>
    </row>
    <row r="69" spans="1:9" s="45" customFormat="1" x14ac:dyDescent="0.25"/>
    <row r="70" spans="1:9" s="45" customFormat="1" ht="18.75" x14ac:dyDescent="0.3">
      <c r="A70" s="25">
        <v>7</v>
      </c>
      <c r="B70" s="125" t="s">
        <v>205</v>
      </c>
      <c r="C70" s="125"/>
      <c r="D70" s="125"/>
      <c r="E70" s="125"/>
      <c r="F70" s="125"/>
      <c r="G70" s="125"/>
      <c r="H70" s="125"/>
    </row>
    <row r="71" spans="1:9" s="52" customFormat="1" ht="18.75" x14ac:dyDescent="0.3">
      <c r="A71" s="51"/>
      <c r="B71" s="124" t="s">
        <v>208</v>
      </c>
      <c r="C71" s="124"/>
      <c r="D71" s="124"/>
      <c r="E71" s="124"/>
      <c r="F71" s="124"/>
      <c r="G71" s="124"/>
      <c r="H71" s="124"/>
    </row>
    <row r="72" spans="1:9" s="45" customFormat="1" x14ac:dyDescent="0.25">
      <c r="A72" s="50"/>
      <c r="B72" s="124" t="s">
        <v>206</v>
      </c>
      <c r="C72" s="124"/>
      <c r="D72" s="124"/>
      <c r="E72" s="124"/>
      <c r="F72" s="124"/>
      <c r="G72" s="124"/>
      <c r="H72" s="124"/>
    </row>
    <row r="73" spans="1:9" x14ac:dyDescent="0.25">
      <c r="A73" s="45"/>
      <c r="B73" s="126" t="s">
        <v>137</v>
      </c>
      <c r="C73" s="126"/>
      <c r="D73" s="126"/>
      <c r="E73" s="126"/>
      <c r="F73" s="126"/>
      <c r="G73" s="126"/>
      <c r="H73" s="126"/>
      <c r="I73" s="48"/>
    </row>
    <row r="74" spans="1:9" x14ac:dyDescent="0.25">
      <c r="B74" s="126" t="s">
        <v>138</v>
      </c>
      <c r="C74" s="126"/>
      <c r="D74" s="126"/>
      <c r="E74" s="126"/>
      <c r="F74" s="126"/>
      <c r="G74" s="126"/>
      <c r="H74" s="126"/>
      <c r="I74" s="48"/>
    </row>
    <row r="75" spans="1:9" x14ac:dyDescent="0.25">
      <c r="B75" s="126" t="s">
        <v>139</v>
      </c>
      <c r="C75" s="126"/>
      <c r="D75" s="126"/>
      <c r="E75" s="126"/>
      <c r="F75" s="126"/>
      <c r="G75" s="126"/>
      <c r="H75" s="126"/>
      <c r="I75" s="48"/>
    </row>
    <row r="76" spans="1:9" ht="45" x14ac:dyDescent="0.25">
      <c r="B76" s="47" t="s">
        <v>100</v>
      </c>
      <c r="C76" s="48"/>
      <c r="D76" s="48"/>
      <c r="E76" s="48"/>
      <c r="F76" s="48"/>
      <c r="G76" s="48"/>
      <c r="H76" s="48"/>
      <c r="I76" s="48"/>
    </row>
    <row r="77" spans="1:9" x14ac:dyDescent="0.25">
      <c r="B77" s="126" t="s">
        <v>140</v>
      </c>
      <c r="C77" s="126"/>
      <c r="D77" s="126"/>
      <c r="E77" s="126"/>
      <c r="F77" s="126"/>
      <c r="G77" s="126"/>
      <c r="H77" s="126"/>
      <c r="I77" s="48"/>
    </row>
    <row r="78" spans="1:9" x14ac:dyDescent="0.25">
      <c r="B78" s="126" t="s">
        <v>141</v>
      </c>
      <c r="C78" s="126"/>
      <c r="D78" s="126"/>
      <c r="E78" s="126"/>
      <c r="F78" s="126"/>
      <c r="G78" s="126"/>
      <c r="H78" s="126"/>
      <c r="I78" s="126"/>
    </row>
    <row r="80" spans="1:9" s="49" customFormat="1" ht="15.75" x14ac:dyDescent="0.25">
      <c r="B80" s="37" t="s">
        <v>104</v>
      </c>
      <c r="C80" s="37" t="s">
        <v>134</v>
      </c>
      <c r="D80" s="130" t="s">
        <v>135</v>
      </c>
      <c r="E80" s="131"/>
      <c r="F80" s="38" t="s">
        <v>136</v>
      </c>
      <c r="G80" s="136" t="s">
        <v>207</v>
      </c>
      <c r="H80" s="136"/>
      <c r="I80" s="37" t="s">
        <v>112</v>
      </c>
    </row>
    <row r="81" spans="1:9" s="45" customFormat="1" ht="15.75" x14ac:dyDescent="0.25">
      <c r="B81" s="41">
        <v>2023</v>
      </c>
      <c r="C81" s="42"/>
      <c r="D81" s="132"/>
      <c r="E81" s="133"/>
      <c r="F81" s="42"/>
      <c r="G81" s="129"/>
      <c r="H81" s="129"/>
      <c r="I81" s="34"/>
    </row>
    <row r="82" spans="1:9" s="45" customFormat="1" ht="15.75" x14ac:dyDescent="0.25">
      <c r="B82" s="41">
        <v>2024</v>
      </c>
      <c r="C82" s="42"/>
      <c r="D82" s="132"/>
      <c r="E82" s="133"/>
      <c r="F82" s="42"/>
      <c r="G82" s="129"/>
      <c r="H82" s="129"/>
      <c r="I82" s="34"/>
    </row>
    <row r="83" spans="1:9" s="45" customFormat="1" ht="15.75" x14ac:dyDescent="0.25">
      <c r="B83" s="41">
        <v>2025</v>
      </c>
      <c r="C83" s="42"/>
      <c r="D83" s="132"/>
      <c r="E83" s="133"/>
      <c r="F83" s="42"/>
      <c r="G83" s="129"/>
      <c r="H83" s="129"/>
      <c r="I83" s="34"/>
    </row>
    <row r="85" spans="1:9" s="45" customFormat="1" ht="18.75" x14ac:dyDescent="0.3">
      <c r="A85" s="25">
        <v>8</v>
      </c>
      <c r="B85" s="125" t="s">
        <v>85</v>
      </c>
      <c r="C85" s="125"/>
      <c r="D85" s="125"/>
      <c r="E85" s="125"/>
      <c r="F85" s="125"/>
      <c r="G85" s="125"/>
      <c r="H85" s="125"/>
    </row>
    <row r="86" spans="1:9" s="45" customFormat="1" x14ac:dyDescent="0.25">
      <c r="B86" s="124" t="s">
        <v>129</v>
      </c>
      <c r="C86" s="124"/>
      <c r="D86" s="124"/>
      <c r="E86" s="124"/>
      <c r="F86" s="124"/>
      <c r="G86" s="124"/>
      <c r="H86" s="124"/>
    </row>
    <row r="87" spans="1:9" s="45" customFormat="1" x14ac:dyDescent="0.25"/>
    <row r="88" spans="1:9" ht="15.75" x14ac:dyDescent="0.25">
      <c r="B88" s="37" t="s">
        <v>104</v>
      </c>
      <c r="C88" s="37" t="s">
        <v>130</v>
      </c>
      <c r="D88" s="37" t="s">
        <v>131</v>
      </c>
      <c r="E88" s="37" t="s">
        <v>132</v>
      </c>
      <c r="F88" s="37" t="s">
        <v>112</v>
      </c>
      <c r="G88" s="39"/>
      <c r="H88" s="39"/>
      <c r="I88" s="39"/>
    </row>
    <row r="89" spans="1:9" s="45" customFormat="1" ht="15.75" x14ac:dyDescent="0.25">
      <c r="B89" s="41">
        <v>2023</v>
      </c>
      <c r="C89" s="42"/>
      <c r="D89" s="42"/>
      <c r="E89" s="42"/>
      <c r="F89" s="42"/>
      <c r="G89" s="44"/>
      <c r="H89" s="44"/>
      <c r="I89" s="1"/>
    </row>
    <row r="90" spans="1:9" s="45" customFormat="1" ht="15.75" x14ac:dyDescent="0.25">
      <c r="B90" s="41">
        <v>2024</v>
      </c>
      <c r="C90" s="42"/>
      <c r="D90" s="42"/>
      <c r="E90" s="42"/>
      <c r="F90" s="42"/>
      <c r="G90" s="44"/>
      <c r="H90" s="44"/>
      <c r="I90" s="1"/>
    </row>
    <row r="91" spans="1:9" s="45" customFormat="1" ht="15.75" x14ac:dyDescent="0.25">
      <c r="B91" s="41">
        <v>2025</v>
      </c>
      <c r="C91" s="42"/>
      <c r="D91" s="42"/>
      <c r="E91" s="42"/>
      <c r="F91" s="42"/>
      <c r="G91" s="44"/>
      <c r="H91" s="44"/>
      <c r="I91" s="1"/>
    </row>
  </sheetData>
  <mergeCells count="46">
    <mergeCell ref="B85:H85"/>
    <mergeCell ref="B86:H86"/>
    <mergeCell ref="G6:H6"/>
    <mergeCell ref="I6:J6"/>
    <mergeCell ref="K6:L6"/>
    <mergeCell ref="B13:C13"/>
    <mergeCell ref="C7:D7"/>
    <mergeCell ref="E7:F7"/>
    <mergeCell ref="G7:H7"/>
    <mergeCell ref="I7:J7"/>
    <mergeCell ref="K7:L7"/>
    <mergeCell ref="D82:E82"/>
    <mergeCell ref="D83:E83"/>
    <mergeCell ref="G80:H80"/>
    <mergeCell ref="G81:H81"/>
    <mergeCell ref="G82:H82"/>
    <mergeCell ref="B2:C2"/>
    <mergeCell ref="B33:C33"/>
    <mergeCell ref="B27:C27"/>
    <mergeCell ref="C6:D6"/>
    <mergeCell ref="E6:F6"/>
    <mergeCell ref="B5:C5"/>
    <mergeCell ref="B19:C19"/>
    <mergeCell ref="B25:C25"/>
    <mergeCell ref="B26:G26"/>
    <mergeCell ref="B3:J3"/>
    <mergeCell ref="G83:H83"/>
    <mergeCell ref="B78:I78"/>
    <mergeCell ref="B77:H77"/>
    <mergeCell ref="D80:E80"/>
    <mergeCell ref="D81:E81"/>
    <mergeCell ref="B70:H70"/>
    <mergeCell ref="B73:H73"/>
    <mergeCell ref="B74:H74"/>
    <mergeCell ref="B75:H75"/>
    <mergeCell ref="B52:C52"/>
    <mergeCell ref="B64:C64"/>
    <mergeCell ref="B72:H72"/>
    <mergeCell ref="B71:H71"/>
    <mergeCell ref="B58:E58"/>
    <mergeCell ref="B42:H42"/>
    <mergeCell ref="B43:H43"/>
    <mergeCell ref="B44:H44"/>
    <mergeCell ref="B45:H45"/>
    <mergeCell ref="B40:H40"/>
    <mergeCell ref="B41:H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E06B-D9D5-4F46-863F-2493B5651952}">
  <dimension ref="B1:G50"/>
  <sheetViews>
    <sheetView workbookViewId="0">
      <selection activeCell="D28" sqref="D28"/>
    </sheetView>
  </sheetViews>
  <sheetFormatPr defaultRowHeight="15" x14ac:dyDescent="0.25"/>
  <cols>
    <col min="2" max="2" width="4.5703125" customWidth="1"/>
    <col min="3" max="3" width="108.85546875" customWidth="1"/>
    <col min="4" max="4" width="21.85546875" customWidth="1"/>
    <col min="5" max="5" width="19.28515625" customWidth="1"/>
    <col min="6" max="6" width="19.42578125" customWidth="1"/>
    <col min="7" max="7" width="19.42578125" bestFit="1" customWidth="1"/>
  </cols>
  <sheetData>
    <row r="1" spans="2:7" x14ac:dyDescent="0.25">
      <c r="B1" s="146"/>
      <c r="C1" s="146"/>
      <c r="D1" s="146"/>
      <c r="E1" s="146"/>
      <c r="F1" s="146"/>
    </row>
    <row r="2" spans="2:7" x14ac:dyDescent="0.25">
      <c r="B2" s="147"/>
      <c r="C2" s="147"/>
      <c r="D2" s="147"/>
      <c r="E2" s="147"/>
      <c r="F2" s="147"/>
    </row>
    <row r="3" spans="2:7" s="1" customFormat="1" ht="15" customHeight="1" x14ac:dyDescent="0.25">
      <c r="B3" s="149" t="s">
        <v>252</v>
      </c>
      <c r="C3" s="149"/>
      <c r="D3" s="149"/>
      <c r="E3" s="149"/>
      <c r="F3" s="149"/>
      <c r="G3" s="72"/>
    </row>
    <row r="4" spans="2:7" s="1" customFormat="1" ht="15" customHeight="1" x14ac:dyDescent="0.25">
      <c r="B4" s="149"/>
      <c r="C4" s="149"/>
      <c r="D4" s="149"/>
      <c r="E4" s="149"/>
      <c r="F4" s="149"/>
      <c r="G4" s="72"/>
    </row>
    <row r="5" spans="2:7" s="1" customFormat="1" ht="24" x14ac:dyDescent="0.25">
      <c r="B5" s="145"/>
      <c r="C5" s="145"/>
      <c r="D5" s="145"/>
      <c r="E5" s="145"/>
      <c r="F5" s="145"/>
      <c r="G5" s="59"/>
    </row>
    <row r="6" spans="2:7" s="1" customFormat="1" ht="18.75" x14ac:dyDescent="0.25">
      <c r="B6" s="88" t="s">
        <v>220</v>
      </c>
      <c r="C6" s="88"/>
      <c r="D6" s="89"/>
      <c r="E6" s="89"/>
      <c r="F6" s="89"/>
    </row>
    <row r="7" spans="2:7" s="1" customFormat="1" ht="18.75" x14ac:dyDescent="0.25">
      <c r="B7" s="88" t="s">
        <v>226</v>
      </c>
      <c r="C7" s="88"/>
      <c r="D7" s="89"/>
      <c r="E7" s="89"/>
      <c r="F7" s="89"/>
    </row>
    <row r="8" spans="2:7" s="1" customFormat="1" ht="18.75" x14ac:dyDescent="0.25">
      <c r="B8" s="88" t="s">
        <v>232</v>
      </c>
      <c r="C8" s="88"/>
      <c r="D8" s="89"/>
      <c r="E8" s="89"/>
      <c r="F8" s="89"/>
    </row>
    <row r="9" spans="2:7" s="1" customFormat="1" ht="18.75" x14ac:dyDescent="0.25">
      <c r="B9" s="88" t="s">
        <v>230</v>
      </c>
      <c r="C9" s="88"/>
      <c r="D9" s="89"/>
      <c r="E9" s="89"/>
      <c r="F9" s="89"/>
      <c r="G9" s="71"/>
    </row>
    <row r="10" spans="2:7" s="1" customFormat="1" ht="18.75" x14ac:dyDescent="0.25">
      <c r="B10" s="88" t="s">
        <v>231</v>
      </c>
      <c r="C10" s="88"/>
      <c r="D10" s="89"/>
      <c r="E10" s="89"/>
      <c r="F10" s="89"/>
      <c r="G10" s="71"/>
    </row>
    <row r="11" spans="2:7" s="1" customFormat="1" ht="18.75" x14ac:dyDescent="0.25">
      <c r="B11" s="88" t="s">
        <v>248</v>
      </c>
      <c r="C11" s="88"/>
      <c r="D11" s="142"/>
      <c r="E11" s="143"/>
      <c r="F11" s="144"/>
      <c r="G11" s="71"/>
    </row>
    <row r="12" spans="2:7" s="1" customFormat="1" ht="18.75" x14ac:dyDescent="0.25">
      <c r="B12" s="140" t="s">
        <v>247</v>
      </c>
      <c r="C12" s="141"/>
      <c r="D12" s="89"/>
      <c r="E12" s="89"/>
      <c r="F12" s="89"/>
    </row>
    <row r="13" spans="2:7" s="1" customFormat="1" ht="18.75" x14ac:dyDescent="0.25">
      <c r="B13" s="140" t="s">
        <v>249</v>
      </c>
      <c r="C13" s="141"/>
      <c r="D13" s="142"/>
      <c r="E13" s="143"/>
      <c r="F13" s="144"/>
    </row>
    <row r="14" spans="2:7" ht="20.25" x14ac:dyDescent="0.3">
      <c r="B14" s="88" t="s">
        <v>225</v>
      </c>
      <c r="C14" s="88"/>
      <c r="D14" s="152">
        <v>43983</v>
      </c>
      <c r="E14" s="153"/>
      <c r="F14" s="154"/>
    </row>
    <row r="15" spans="2:7" ht="20.25" x14ac:dyDescent="0.25">
      <c r="B15" s="88" t="s">
        <v>71</v>
      </c>
      <c r="C15" s="88"/>
      <c r="D15" s="137">
        <f>YEARFRAC(D14, "09-12-2025")</f>
        <v>5.5222222222222221</v>
      </c>
      <c r="E15" s="138"/>
      <c r="F15" s="139"/>
      <c r="G15" s="73"/>
    </row>
    <row r="16" spans="2:7" x14ac:dyDescent="0.25">
      <c r="B16" s="157" t="s">
        <v>0</v>
      </c>
      <c r="C16" s="111" t="s">
        <v>1</v>
      </c>
      <c r="D16" s="148" t="s">
        <v>77</v>
      </c>
      <c r="E16" s="175" t="s">
        <v>2</v>
      </c>
      <c r="F16" s="163" t="s">
        <v>70</v>
      </c>
    </row>
    <row r="17" spans="2:6" x14ac:dyDescent="0.25">
      <c r="B17" s="158"/>
      <c r="C17" s="112"/>
      <c r="D17" s="148"/>
      <c r="E17" s="176"/>
      <c r="F17" s="164"/>
    </row>
    <row r="18" spans="2:6" ht="24" x14ac:dyDescent="0.4">
      <c r="B18" s="165" t="s">
        <v>4</v>
      </c>
      <c r="C18" s="13" t="s">
        <v>5</v>
      </c>
      <c r="D18" s="18"/>
      <c r="E18" s="167">
        <v>40</v>
      </c>
      <c r="F18" s="55">
        <f>MIN(($F$19+$F$24+$F$27), 40)</f>
        <v>0</v>
      </c>
    </row>
    <row r="19" spans="2:6" ht="24" x14ac:dyDescent="0.4">
      <c r="B19" s="166"/>
      <c r="C19" s="56" t="s">
        <v>218</v>
      </c>
      <c r="D19" s="18"/>
      <c r="E19" s="168"/>
      <c r="F19" s="57">
        <f>MIN($F$20+$F$22+$F$23, 30)</f>
        <v>0</v>
      </c>
    </row>
    <row r="20" spans="2:6" s="5" customFormat="1" x14ac:dyDescent="0.25">
      <c r="B20" s="166"/>
      <c r="C20" s="30" t="s">
        <v>78</v>
      </c>
      <c r="D20" s="79">
        <v>0</v>
      </c>
      <c r="E20" s="168"/>
      <c r="F20" s="150">
        <f>IF(($D$20+($D$21/2))/$D$15=0,0,
IF(($D$20+($D$21/2))/$D$15&lt;0.5,3,
IF(($D$20+($D$21/2))/$D$15&lt;1,6,IF(($D$20+($D$21/2))/$D$15&lt;1.5,9,IF(($D$20+($D$21/2))/$D$15&lt;2,12,IF(($D$20+($D$21/2))/$D$15&lt;2.5,15,IF(($D$20+($D$21/2))/$D$15&lt;3,18,IF(($D$20+($D$21/2))/$D$15&lt;3.5,21,IF(($D$20+($D$21/2))/$D$15&lt;4,24,
IF(($D$20+($D$21/2))/$D$15&lt;5,27,
30))))))))))</f>
        <v>0</v>
      </c>
    </row>
    <row r="21" spans="2:6" s="5" customFormat="1" x14ac:dyDescent="0.25">
      <c r="B21" s="166"/>
      <c r="C21" s="6" t="s">
        <v>79</v>
      </c>
      <c r="D21" s="79">
        <v>0</v>
      </c>
      <c r="E21" s="168"/>
      <c r="F21" s="151"/>
    </row>
    <row r="22" spans="2:6" s="5" customFormat="1" x14ac:dyDescent="0.25">
      <c r="B22" s="166"/>
      <c r="C22" s="12" t="s">
        <v>72</v>
      </c>
      <c r="D22" s="79">
        <v>0</v>
      </c>
      <c r="E22" s="168"/>
      <c r="F22" s="53">
        <f>IF($D$22=0,0,IF($D$22&lt;200,1,
IF($D$22&lt;500,2,
IF($D$22&lt;1000,3,
IF($D$22&lt;2000,4,
5)))))</f>
        <v>0</v>
      </c>
    </row>
    <row r="23" spans="2:6" s="5" customFormat="1" x14ac:dyDescent="0.25">
      <c r="B23" s="166"/>
      <c r="C23" s="12" t="s">
        <v>73</v>
      </c>
      <c r="D23" s="79">
        <v>0</v>
      </c>
      <c r="E23" s="168"/>
      <c r="F23" s="53">
        <f>IF($D$23=0,0,IF($D$23&lt;5,1,
IF($D$23&lt;10,2,
IF($D$23&lt;15,3,
IF($D$23&lt;20,4,
5)))))</f>
        <v>0</v>
      </c>
    </row>
    <row r="24" spans="2:6" x14ac:dyDescent="0.25">
      <c r="B24" s="166"/>
      <c r="C24" s="10" t="s">
        <v>25</v>
      </c>
      <c r="D24" s="11"/>
      <c r="E24" s="168"/>
      <c r="F24" s="54">
        <f>MIN(($F$25+$F$26), 10)</f>
        <v>0</v>
      </c>
    </row>
    <row r="25" spans="2:6" x14ac:dyDescent="0.25">
      <c r="B25" s="166"/>
      <c r="C25" s="6" t="s">
        <v>236</v>
      </c>
      <c r="D25" s="79">
        <v>0</v>
      </c>
      <c r="E25" s="168"/>
      <c r="F25" s="53">
        <f>IF((6*$D$25/$D$15)=0,0,IF((6*$D$25/$D$15)&lt;0.5,2,
IF((6*$D$25/$D$15)&lt;1,4,
IF((6*$D$25/$D$15)&lt;1.5,6,
IF((6*$D$25/$D$15)&lt;=2,8,
10)))))</f>
        <v>0</v>
      </c>
    </row>
    <row r="26" spans="2:6" x14ac:dyDescent="0.25">
      <c r="B26" s="166"/>
      <c r="C26" s="6" t="s">
        <v>235</v>
      </c>
      <c r="D26" s="79">
        <v>0</v>
      </c>
      <c r="E26" s="168"/>
      <c r="F26" s="53">
        <f>IF((6*$D$26/$D$15)=0,0,IF((6*$D$26/$D$15)&lt;0.5,1,
IF((6*$D$26/$D$15)&lt;1,2,
IF((6*$D$26/$D$15)&lt;1.5,3,
IF((6*$D$26/$D$15)&lt;2,4,
5)))))</f>
        <v>0</v>
      </c>
    </row>
    <row r="27" spans="2:6" x14ac:dyDescent="0.25">
      <c r="B27" s="166"/>
      <c r="C27" s="10" t="s">
        <v>217</v>
      </c>
      <c r="D27" s="11"/>
      <c r="E27" s="168"/>
      <c r="F27" s="54">
        <f>MIN(($F$28+$F$29), 10)</f>
        <v>0</v>
      </c>
    </row>
    <row r="28" spans="2:6" x14ac:dyDescent="0.25">
      <c r="B28" s="166"/>
      <c r="C28" s="6" t="s">
        <v>237</v>
      </c>
      <c r="D28" s="79">
        <v>0</v>
      </c>
      <c r="E28" s="168"/>
      <c r="F28" s="53">
        <f>IF((5*$D$28/$D$15)=0,0,IF((5*$D$28/$D$15)&lt;0.5,2,
IF((5*$D$28/$D$15)&lt;1,4,
IF((5*$D$28/$D$15)&lt;1.5,6,
IF((5*$D$28/$D$15)&lt;2,8,
10)))))</f>
        <v>0</v>
      </c>
    </row>
    <row r="29" spans="2:6" x14ac:dyDescent="0.25">
      <c r="B29" s="166"/>
      <c r="C29" s="6" t="s">
        <v>238</v>
      </c>
      <c r="D29" s="79">
        <v>0</v>
      </c>
      <c r="E29" s="168"/>
      <c r="F29" s="53">
        <f>IF((5*$D$29/$D$15)=0,0,IF((5*$D$29/$D$15)&lt;0.5,1,
IF((5*$D$29/$D$15)&lt;1,2,
IF((5*$D$29/$D$15)&lt;1.5,3,
IF((5*$D$29/$D$15)&lt;2,4,
5)))))</f>
        <v>0</v>
      </c>
    </row>
    <row r="30" spans="2:6" ht="57.75" x14ac:dyDescent="0.4">
      <c r="B30" s="2" t="s">
        <v>12</v>
      </c>
      <c r="C30" s="15" t="s">
        <v>253</v>
      </c>
      <c r="D30" s="15"/>
      <c r="E30" s="169">
        <v>25</v>
      </c>
      <c r="F30" s="7">
        <f>MIN($F$31+$F$35, 25)</f>
        <v>0</v>
      </c>
    </row>
    <row r="31" spans="2:6" ht="24" x14ac:dyDescent="0.4">
      <c r="B31" s="76"/>
      <c r="C31" s="10" t="s">
        <v>240</v>
      </c>
      <c r="D31" s="15"/>
      <c r="E31" s="169"/>
      <c r="F31" s="11">
        <f>$F$32+$F$33+$F$34</f>
        <v>0</v>
      </c>
    </row>
    <row r="32" spans="2:6" x14ac:dyDescent="0.25">
      <c r="B32" s="3"/>
      <c r="C32" s="27" t="s">
        <v>219</v>
      </c>
      <c r="D32" s="80">
        <v>0</v>
      </c>
      <c r="E32" s="169"/>
      <c r="F32" s="177">
        <f>IF((3*($D$32+($D$33/2))/$D$15)=0,0,IF((3*($D$32+($D$33/2))/$D$15)&lt;0.5,2,
IF((3*($D$32+($D$33/2))/$D$15)&lt;0.75,4,
IF((3*($D$32+($D$33/2))/$D$15)&lt;1,6,
IF((3*($D$32+($D$33/2))/$D$15)&lt;1.25,8,
10)))))</f>
        <v>0</v>
      </c>
    </row>
    <row r="33" spans="2:6" x14ac:dyDescent="0.25">
      <c r="B33" s="3"/>
      <c r="C33" s="27" t="s">
        <v>227</v>
      </c>
      <c r="D33" s="80">
        <v>0</v>
      </c>
      <c r="E33" s="169"/>
      <c r="F33" s="178"/>
    </row>
    <row r="34" spans="2:6" ht="30" x14ac:dyDescent="0.25">
      <c r="B34" s="3"/>
      <c r="C34" s="27" t="s">
        <v>239</v>
      </c>
      <c r="D34" s="80">
        <v>0</v>
      </c>
      <c r="E34" s="170"/>
      <c r="F34" s="35">
        <f>IF(3*$D$34/$D$15=0,0,IF(3*$D$34/$D$15&lt;0.25,2,
IF(3*$D$34/$D$15&lt;5,4,
IF(3*$D$34/$D$15&lt;7.5,6,
IF(3*$D$34/$D$15&lt;10,8,IF(3*$D$34/$D$15&lt;15,10,IF(3*$D$34/$D$15&lt;15,12,
15)))))))</f>
        <v>0</v>
      </c>
    </row>
    <row r="35" spans="2:6" ht="30" x14ac:dyDescent="0.25">
      <c r="B35" s="3"/>
      <c r="C35" s="17" t="s">
        <v>242</v>
      </c>
      <c r="D35" s="16"/>
      <c r="E35" s="170"/>
      <c r="F35" s="77">
        <f>$F$36+$F$37+$F$38</f>
        <v>0</v>
      </c>
    </row>
    <row r="36" spans="2:6" x14ac:dyDescent="0.25">
      <c r="B36" s="3"/>
      <c r="C36" s="27" t="s">
        <v>243</v>
      </c>
      <c r="D36" s="80">
        <v>0</v>
      </c>
      <c r="E36" s="170"/>
      <c r="F36" s="35">
        <f>IF(3*$D$36/$D$15=0,0,IF(3*$D$36/$D$15&lt;0.5,1,
IF(3*$D$36/$D$15&lt;0.75,2,
IF(3*$D$36/$D$15&lt;1,3,
IF(3*$D$36/$D$15&lt;1.25,4,
5)))))</f>
        <v>0</v>
      </c>
    </row>
    <row r="37" spans="2:6" x14ac:dyDescent="0.25">
      <c r="B37" s="3"/>
      <c r="C37" s="27" t="s">
        <v>241</v>
      </c>
      <c r="D37" s="80">
        <v>0</v>
      </c>
      <c r="E37" s="170"/>
      <c r="F37" s="35">
        <f>IF(3*$D$37/$D$15=0,0,IF(3*$D$37/$D$15&lt;0.25,2,
IF(3*$D$37/$D$15&lt;5,4,
IF(3*$D$37/$D$15&lt;7.5,6,
IF(3*$D$37/$D$15&lt;10,8,IF(3*$D$37/$D$15&lt;15,10,IF(3*$D$37/$D$15&lt;15,12,
15)))))))</f>
        <v>0</v>
      </c>
    </row>
    <row r="38" spans="2:6" s="5" customFormat="1" x14ac:dyDescent="0.25">
      <c r="B38" s="28"/>
      <c r="C38" s="5" t="s">
        <v>244</v>
      </c>
      <c r="D38" s="81">
        <v>0</v>
      </c>
      <c r="E38" s="170"/>
      <c r="F38" s="35">
        <f>IF(3*$D$38/$D$15=0,0,IF(3*$D$38/$D$15&lt;0.5,1,
IF(3*$D$38/$D$15&lt;0.75,2,
IF(3*$D$38/$D$15&lt;1,3,
IF(3*$D$38/$D$15&lt;1.25,4,
5)))))</f>
        <v>0</v>
      </c>
    </row>
    <row r="39" spans="2:6" ht="24" x14ac:dyDescent="0.4">
      <c r="B39" s="155" t="s">
        <v>16</v>
      </c>
      <c r="C39" s="18" t="s">
        <v>254</v>
      </c>
      <c r="D39" s="18"/>
      <c r="E39" s="171">
        <v>5</v>
      </c>
      <c r="F39" s="7">
        <f>MIN($F$40,5)</f>
        <v>0</v>
      </c>
    </row>
    <row r="40" spans="2:6" s="5" customFormat="1" x14ac:dyDescent="0.25">
      <c r="B40" s="156"/>
      <c r="C40" s="6" t="s">
        <v>74</v>
      </c>
      <c r="D40" s="82">
        <v>0</v>
      </c>
      <c r="E40" s="172"/>
      <c r="F40" s="35">
        <f>IF(3*$D$40/$D$15=0,0,IF(3*$D$40/$D$15&lt;0.5,1,
IF(3*$D$40/$D$15&lt;0.75,2,
IF(3*$D$40/$D$15&lt;1,3,
IF(3*$D$40/$D$15&lt;1.25,4,
5)))))</f>
        <v>0</v>
      </c>
    </row>
    <row r="41" spans="2:6" ht="51.75" customHeight="1" x14ac:dyDescent="0.25">
      <c r="B41" s="165" t="s">
        <v>17</v>
      </c>
      <c r="C41" s="19" t="s">
        <v>257</v>
      </c>
      <c r="D41" s="61"/>
      <c r="E41" s="173">
        <v>5</v>
      </c>
      <c r="F41" s="7">
        <f>$F$46</f>
        <v>0</v>
      </c>
    </row>
    <row r="42" spans="2:6" s="5" customFormat="1" ht="30" x14ac:dyDescent="0.25">
      <c r="B42" s="166"/>
      <c r="C42" s="6" t="s">
        <v>228</v>
      </c>
      <c r="D42" s="82">
        <v>0</v>
      </c>
      <c r="E42" s="174"/>
      <c r="F42" s="35">
        <f>IF($D$42/$D$15=0,0,IF($D$42/$D$15&lt;0.25,1,
IF($D$42/$D$15&lt;0.5,2,
IF($D$42/$D$15&lt;0.75,3,
IF($D$42/$D$15&lt;1,4,
5)))))</f>
        <v>0</v>
      </c>
    </row>
    <row r="43" spans="2:6" ht="24" x14ac:dyDescent="0.4">
      <c r="B43" s="165" t="s">
        <v>18</v>
      </c>
      <c r="C43" s="18" t="s">
        <v>255</v>
      </c>
      <c r="D43" s="18"/>
      <c r="E43" s="167">
        <v>15</v>
      </c>
      <c r="F43" s="7">
        <f>$F$44</f>
        <v>0</v>
      </c>
    </row>
    <row r="44" spans="2:6" s="5" customFormat="1" x14ac:dyDescent="0.25">
      <c r="B44" s="166"/>
      <c r="C44" s="6" t="s">
        <v>76</v>
      </c>
      <c r="D44" s="79">
        <v>0</v>
      </c>
      <c r="E44" s="168"/>
      <c r="F44" s="179">
        <f>IF((4*($D$44+($D$45/2))/$D$15)=0,0,IF((4*($D$44+($D$45/2))/$D$15)&lt;0.25,2,IF((4*($D$44+($D$45/2))/$D$15)&lt;0.5,5,IF((4*($D$44+($D$45/2))/$D$15)&lt;1,8,IF((4*($D$44+($D$45/2))/$D$15)&lt;1.5,10,IF((4*($D$44+($D$45/2))/$D$15)&lt;2,12,15))))))</f>
        <v>0</v>
      </c>
    </row>
    <row r="45" spans="2:6" s="5" customFormat="1" x14ac:dyDescent="0.25">
      <c r="B45" s="166"/>
      <c r="C45" s="6" t="s">
        <v>245</v>
      </c>
      <c r="D45" s="79">
        <v>0</v>
      </c>
      <c r="E45" s="168"/>
      <c r="F45" s="180"/>
    </row>
    <row r="46" spans="2:6" ht="24" x14ac:dyDescent="0.4">
      <c r="B46" s="155" t="s">
        <v>19</v>
      </c>
      <c r="C46" s="23" t="s">
        <v>20</v>
      </c>
      <c r="D46" s="18"/>
      <c r="E46" s="159">
        <v>5</v>
      </c>
      <c r="F46" s="7">
        <f>$F$47</f>
        <v>0</v>
      </c>
    </row>
    <row r="47" spans="2:6" s="5" customFormat="1" x14ac:dyDescent="0.25">
      <c r="B47" s="156"/>
      <c r="C47" s="6" t="s">
        <v>75</v>
      </c>
      <c r="D47" s="82">
        <v>0</v>
      </c>
      <c r="E47" s="160"/>
      <c r="F47" s="35">
        <f>IF(6*$D$47/$D$15=0,0,IF(6*$D$47/$D$15&lt;0.5,1,
IF(6*$D$47/$D$15&lt;1,2,
IF(6*$D$47/$D$15&lt;1.5,3,
IF(6*$D$47/$D$15&lt;2,4,
5)))))</f>
        <v>0</v>
      </c>
    </row>
    <row r="48" spans="2:6" ht="24" x14ac:dyDescent="0.4">
      <c r="B48" s="155" t="s">
        <v>21</v>
      </c>
      <c r="C48" s="18" t="s">
        <v>256</v>
      </c>
      <c r="D48" s="18"/>
      <c r="E48" s="159">
        <v>5</v>
      </c>
      <c r="F48" s="7">
        <f>MIN($F$49, 5)</f>
        <v>0</v>
      </c>
    </row>
    <row r="49" spans="2:6" s="5" customFormat="1" x14ac:dyDescent="0.25">
      <c r="B49" s="161"/>
      <c r="C49" s="29" t="s">
        <v>229</v>
      </c>
      <c r="D49" s="83">
        <v>0</v>
      </c>
      <c r="E49" s="162"/>
      <c r="F49" s="35">
        <f>IF($D$49/$D$15=0,0,IF($D$49/$D$15&lt;0.25,1,
IF($D$49/$D$15&lt;0.5,2,
IF($D$49/$D$15&lt;1,3,
IF($D$49/$D$15&lt;1.5,4,
5)))))</f>
        <v>0</v>
      </c>
    </row>
    <row r="50" spans="2:6" ht="24" x14ac:dyDescent="0.25">
      <c r="B50" s="120" t="s">
        <v>246</v>
      </c>
      <c r="C50" s="121"/>
      <c r="D50" s="74"/>
      <c r="E50" s="78">
        <f>SUM(E18:E49)</f>
        <v>100</v>
      </c>
      <c r="F50" s="78">
        <f>$F$18+$F$30+$F$39+$F$41+$F$43+$F$46+$F$48</f>
        <v>0</v>
      </c>
    </row>
  </sheetData>
  <sheetProtection algorithmName="SHA-512" hashValue="X+mABL9LfR4n5NQZg73dO5owBz4eUGVuvuS7805l5zx/znzv7GlxCV8C5TpctXuANoXWtra7qGnaEgCwISc8TA==" saltValue="Vhvt8VT984QUzdC39mKm0g==" spinCount="100000" sheet="1" objects="1" scenarios="1" selectLockedCells="1"/>
  <mergeCells count="45">
    <mergeCell ref="E46:E47"/>
    <mergeCell ref="B48:B49"/>
    <mergeCell ref="E48:E49"/>
    <mergeCell ref="F16:F17"/>
    <mergeCell ref="B18:B29"/>
    <mergeCell ref="E18:E29"/>
    <mergeCell ref="E30:E38"/>
    <mergeCell ref="B39:B40"/>
    <mergeCell ref="E39:E40"/>
    <mergeCell ref="B41:B42"/>
    <mergeCell ref="E41:E42"/>
    <mergeCell ref="E16:E17"/>
    <mergeCell ref="F32:F33"/>
    <mergeCell ref="F44:F45"/>
    <mergeCell ref="B43:B45"/>
    <mergeCell ref="E43:E45"/>
    <mergeCell ref="B46:B47"/>
    <mergeCell ref="B14:C14"/>
    <mergeCell ref="B15:C15"/>
    <mergeCell ref="B16:B17"/>
    <mergeCell ref="C16:C17"/>
    <mergeCell ref="D16:D17"/>
    <mergeCell ref="B50:C50"/>
    <mergeCell ref="B9:C9"/>
    <mergeCell ref="B10:C10"/>
    <mergeCell ref="B3:F4"/>
    <mergeCell ref="F20:F21"/>
    <mergeCell ref="B6:C6"/>
    <mergeCell ref="D6:F6"/>
    <mergeCell ref="B7:C7"/>
    <mergeCell ref="D7:F7"/>
    <mergeCell ref="B8:C8"/>
    <mergeCell ref="D8:F8"/>
    <mergeCell ref="D9:F9"/>
    <mergeCell ref="D10:F10"/>
    <mergeCell ref="D12:F12"/>
    <mergeCell ref="D14:F14"/>
    <mergeCell ref="D15:F15"/>
    <mergeCell ref="B13:C13"/>
    <mergeCell ref="D13:F13"/>
    <mergeCell ref="B5:F5"/>
    <mergeCell ref="B1:F2"/>
    <mergeCell ref="D11:F11"/>
    <mergeCell ref="B12:C12"/>
    <mergeCell ref="B11:C11"/>
  </mergeCells>
  <conditionalFormatting sqref="F50">
    <cfRule type="colorScale" priority="1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016b00-e16d-4b6e-a05e-6d639c7569d7">
      <Terms xmlns="http://schemas.microsoft.com/office/infopath/2007/PartnerControls"/>
    </lcf76f155ced4ddcb4097134ff3c332f>
    <TaxCatchAll xmlns="a09edf25-e687-4197-9122-996391511c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795340D692044AC6DF9F6A64D592A" ma:contentTypeVersion="15" ma:contentTypeDescription="Create a new document." ma:contentTypeScope="" ma:versionID="d43337649ad596b060ac5d816dac4449">
  <xsd:schema xmlns:xsd="http://www.w3.org/2001/XMLSchema" xmlns:xs="http://www.w3.org/2001/XMLSchema" xmlns:p="http://schemas.microsoft.com/office/2006/metadata/properties" xmlns:ns2="f9016b00-e16d-4b6e-a05e-6d639c7569d7" xmlns:ns3="a09edf25-e687-4197-9122-996391511c96" targetNamespace="http://schemas.microsoft.com/office/2006/metadata/properties" ma:root="true" ma:fieldsID="49329835d298f33c9f39839c6bdfff47" ns2:_="" ns3:_="">
    <xsd:import namespace="f9016b00-e16d-4b6e-a05e-6d639c7569d7"/>
    <xsd:import namespace="a09edf25-e687-4197-9122-996391511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6b00-e16d-4b6e-a05e-6d639c756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1fbd3b0-4808-4b13-b9b2-3f13c0616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df25-e687-4197-9122-996391511c9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542e78-e5f2-4ebc-b59b-4780189ff980}" ma:internalName="TaxCatchAll" ma:showField="CatchAllData" ma:web="a09edf25-e687-4197-9122-996391511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9EB1C5-7000-4F02-B2CC-B4765720A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CC1896-4551-4EC7-B598-58E562F86930}">
  <ds:schemaRefs>
    <ds:schemaRef ds:uri="http://www.w3.org/XML/1998/namespace"/>
    <ds:schemaRef ds:uri="http://purl.org/dc/elements/1.1/"/>
    <ds:schemaRef ds:uri="f9016b00-e16d-4b6e-a05e-6d639c7569d7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09edf25-e687-4197-9122-996391511c9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26FB9A-D72C-4373-A88C-1949E37D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6b00-e16d-4b6e-a05e-6d639c7569d7"/>
    <ds:schemaRef ds:uri="a09edf25-e687-4197-9122-996391511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Last 3 years</vt:lpstr>
      <vt:lpstr>Supporting Information</vt:lpstr>
      <vt:lpstr>Career Profile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Dr. Kirti Avishek</cp:lastModifiedBy>
  <cp:revision/>
  <cp:lastPrinted>2025-12-08T18:38:34Z</cp:lastPrinted>
  <dcterms:created xsi:type="dcterms:W3CDTF">2025-11-11T19:01:21Z</dcterms:created>
  <dcterms:modified xsi:type="dcterms:W3CDTF">2025-12-10T07:05:48Z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0x0101001B3795340D692044AC6DF9F6A64D592A</vt:lpwstr>
  </property>
  <property fmtid="{D5CDD505-2E9C-101B-9397-08002B2CF9AE}" pid="3" name="MediaServiceImageTags">
    <vt:lpwstr/>
  </property>
</Properties>
</file>